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d044abc60039c9f0/Rodinné domy výstavba a nabídky/Aktuální stavby 2025/Oprava obecního rybníka - obec Hlince/"/>
    </mc:Choice>
  </mc:AlternateContent>
  <xr:revisionPtr revIDLastSave="3" documentId="11_EE92989C8869B00DC0D6475D14F85EC64207140C" xr6:coauthVersionLast="47" xr6:coauthVersionMax="47" xr10:uidLastSave="{93E821EB-3EA2-4CDA-AB30-ED41BB9533B5}"/>
  <bookViews>
    <workbookView xWindow="11730" yWindow="1260" windowWidth="30705" windowHeight="17280" xr2:uid="{00000000-000D-0000-FFFF-FFFF00000000}"/>
  </bookViews>
  <sheets>
    <sheet name="Rekapitulace stavby" sheetId="1" r:id="rId1"/>
    <sheet name="20250115 - Odstranění hav..." sheetId="2" r:id="rId2"/>
    <sheet name="Pokyny pro vyplnění" sheetId="3" r:id="rId3"/>
  </sheets>
  <definedNames>
    <definedName name="_xlnm._FilterDatabase" localSheetId="1" hidden="1">'20250115 - Odstranění hav...'!$C$85:$K$227</definedName>
    <definedName name="_xlnm.Print_Titles" localSheetId="1">'20250115 - Odstranění hav...'!$85:$85</definedName>
    <definedName name="_xlnm.Print_Titles" localSheetId="0">'Rekapitulace stavby'!$52:$52</definedName>
    <definedName name="_xlnm.Print_Area" localSheetId="1">'20250115 - Odstranění hav...'!$C$4:$J$37,'20250115 - Odstranění hav...'!$C$43:$J$69,'20250115 - Odstranění hav...'!$C$75:$J$227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225" i="2"/>
  <c r="BH225" i="2"/>
  <c r="BG225" i="2"/>
  <c r="BF225" i="2"/>
  <c r="T225" i="2"/>
  <c r="T224" i="2"/>
  <c r="T223" i="2"/>
  <c r="R225" i="2"/>
  <c r="R224" i="2"/>
  <c r="R223" i="2"/>
  <c r="P225" i="2"/>
  <c r="P224" i="2"/>
  <c r="P223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1" i="2"/>
  <c r="BH211" i="2"/>
  <c r="BG211" i="2"/>
  <c r="BF211" i="2"/>
  <c r="T211" i="2"/>
  <c r="T210" i="2"/>
  <c r="R211" i="2"/>
  <c r="R210" i="2"/>
  <c r="P211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6" i="2"/>
  <c r="BH156" i="2"/>
  <c r="BG156" i="2"/>
  <c r="BF156" i="2"/>
  <c r="T156" i="2"/>
  <c r="R156" i="2"/>
  <c r="P156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37" i="2"/>
  <c r="BH137" i="2"/>
  <c r="BG137" i="2"/>
  <c r="BF137" i="2"/>
  <c r="T137" i="2"/>
  <c r="R137" i="2"/>
  <c r="P137" i="2"/>
  <c r="BI129" i="2"/>
  <c r="BH129" i="2"/>
  <c r="BG129" i="2"/>
  <c r="BF129" i="2"/>
  <c r="T129" i="2"/>
  <c r="R129" i="2"/>
  <c r="P129" i="2"/>
  <c r="BI125" i="2"/>
  <c r="BH125" i="2"/>
  <c r="BG125" i="2"/>
  <c r="BF125" i="2"/>
  <c r="T125" i="2"/>
  <c r="R125" i="2"/>
  <c r="P125" i="2"/>
  <c r="BI114" i="2"/>
  <c r="BH114" i="2"/>
  <c r="BG114" i="2"/>
  <c r="BF114" i="2"/>
  <c r="T114" i="2"/>
  <c r="T113" i="2"/>
  <c r="R114" i="2"/>
  <c r="R113" i="2" s="1"/>
  <c r="P114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8" i="2"/>
  <c r="BH98" i="2"/>
  <c r="BG98" i="2"/>
  <c r="BF98" i="2"/>
  <c r="T98" i="2"/>
  <c r="R98" i="2"/>
  <c r="P98" i="2"/>
  <c r="BI95" i="2"/>
  <c r="BH95" i="2"/>
  <c r="BG95" i="2"/>
  <c r="BF95" i="2"/>
  <c r="T95" i="2"/>
  <c r="R95" i="2"/>
  <c r="P95" i="2"/>
  <c r="BI92" i="2"/>
  <c r="BH92" i="2"/>
  <c r="BG92" i="2"/>
  <c r="BF92" i="2"/>
  <c r="T92" i="2"/>
  <c r="R92" i="2"/>
  <c r="P92" i="2"/>
  <c r="BI89" i="2"/>
  <c r="F35" i="2" s="1"/>
  <c r="BH89" i="2"/>
  <c r="F34" i="2" s="1"/>
  <c r="BG89" i="2"/>
  <c r="BF89" i="2"/>
  <c r="J32" i="2" s="1"/>
  <c r="T89" i="2"/>
  <c r="R89" i="2"/>
  <c r="P89" i="2"/>
  <c r="F82" i="2"/>
  <c r="F80" i="2"/>
  <c r="E78" i="2"/>
  <c r="F50" i="2"/>
  <c r="F48" i="2"/>
  <c r="E46" i="2"/>
  <c r="J22" i="2"/>
  <c r="E22" i="2"/>
  <c r="J83" i="2" s="1"/>
  <c r="J21" i="2"/>
  <c r="J19" i="2"/>
  <c r="E19" i="2"/>
  <c r="J50" i="2"/>
  <c r="J18" i="2"/>
  <c r="J16" i="2"/>
  <c r="E16" i="2"/>
  <c r="F51" i="2"/>
  <c r="J15" i="2"/>
  <c r="J10" i="2"/>
  <c r="J80" i="2" s="1"/>
  <c r="L50" i="1"/>
  <c r="AM50" i="1"/>
  <c r="AM49" i="1"/>
  <c r="L49" i="1"/>
  <c r="AM47" i="1"/>
  <c r="L47" i="1"/>
  <c r="L45" i="1"/>
  <c r="L44" i="1"/>
  <c r="J225" i="2"/>
  <c r="J216" i="2"/>
  <c r="BK211" i="2"/>
  <c r="J170" i="2"/>
  <c r="J89" i="2"/>
  <c r="J110" i="2"/>
  <c r="BK193" i="2"/>
  <c r="J98" i="2"/>
  <c r="BK110" i="2"/>
  <c r="J114" i="2"/>
  <c r="BK107" i="2"/>
  <c r="BK166" i="2"/>
  <c r="BK89" i="2"/>
  <c r="BK204" i="2"/>
  <c r="BK179" i="2"/>
  <c r="J104" i="2"/>
  <c r="J166" i="2"/>
  <c r="J145" i="2"/>
  <c r="BK162" i="2"/>
  <c r="BK196" i="2"/>
  <c r="J179" i="2"/>
  <c r="J95" i="2"/>
  <c r="BK207" i="2"/>
  <c r="BK198" i="2"/>
  <c r="J156" i="2"/>
  <c r="BK101" i="2"/>
  <c r="J184" i="2"/>
  <c r="J193" i="2"/>
  <c r="BK216" i="2"/>
  <c r="BK95" i="2"/>
  <c r="AS54" i="1"/>
  <c r="BK173" i="2"/>
  <c r="BK225" i="2"/>
  <c r="J211" i="2"/>
  <c r="BK145" i="2"/>
  <c r="J101" i="2"/>
  <c r="J162" i="2"/>
  <c r="BK218" i="2"/>
  <c r="J201" i="2"/>
  <c r="BK170" i="2"/>
  <c r="BK156" i="2"/>
  <c r="BK149" i="2"/>
  <c r="J107" i="2"/>
  <c r="J129" i="2"/>
  <c r="BK184" i="2"/>
  <c r="BK176" i="2"/>
  <c r="BK129" i="2"/>
  <c r="J137" i="2"/>
  <c r="BK137" i="2"/>
  <c r="BK201" i="2"/>
  <c r="F33" i="2"/>
  <c r="BK188" i="2"/>
  <c r="J204" i="2"/>
  <c r="J221" i="2"/>
  <c r="J125" i="2"/>
  <c r="BK92" i="2"/>
  <c r="BK98" i="2"/>
  <c r="J149" i="2"/>
  <c r="J173" i="2"/>
  <c r="J176" i="2"/>
  <c r="BK104" i="2"/>
  <c r="BK114" i="2"/>
  <c r="J196" i="2"/>
  <c r="J198" i="2"/>
  <c r="BK221" i="2"/>
  <c r="J188" i="2"/>
  <c r="J218" i="2"/>
  <c r="BK125" i="2"/>
  <c r="J92" i="2"/>
  <c r="J207" i="2"/>
  <c r="F32" i="2" l="1"/>
  <c r="BA55" i="1" s="1"/>
  <c r="BA54" i="1" s="1"/>
  <c r="W30" i="1" s="1"/>
  <c r="T88" i="2"/>
  <c r="R124" i="2"/>
  <c r="R87" i="2" s="1"/>
  <c r="R86" i="2" s="1"/>
  <c r="R161" i="2"/>
  <c r="R183" i="2"/>
  <c r="P192" i="2"/>
  <c r="P200" i="2"/>
  <c r="P215" i="2"/>
  <c r="P214" i="2"/>
  <c r="P88" i="2"/>
  <c r="P124" i="2"/>
  <c r="BK161" i="2"/>
  <c r="J161" i="2"/>
  <c r="J60" i="2"/>
  <c r="BK183" i="2"/>
  <c r="J183" i="2"/>
  <c r="J61" i="2"/>
  <c r="BK192" i="2"/>
  <c r="J192" i="2"/>
  <c r="J62" i="2"/>
  <c r="T192" i="2"/>
  <c r="T200" i="2"/>
  <c r="T215" i="2"/>
  <c r="T214" i="2"/>
  <c r="R88" i="2"/>
  <c r="T124" i="2"/>
  <c r="T161" i="2"/>
  <c r="T183" i="2"/>
  <c r="R192" i="2"/>
  <c r="R200" i="2"/>
  <c r="BK215" i="2"/>
  <c r="J215" i="2"/>
  <c r="J66" i="2"/>
  <c r="R215" i="2"/>
  <c r="R214" i="2"/>
  <c r="BK88" i="2"/>
  <c r="J88" i="2"/>
  <c r="J57" i="2"/>
  <c r="BK124" i="2"/>
  <c r="J124" i="2"/>
  <c r="J59" i="2"/>
  <c r="P161" i="2"/>
  <c r="P183" i="2"/>
  <c r="BK200" i="2"/>
  <c r="J200" i="2"/>
  <c r="J63" i="2"/>
  <c r="BK210" i="2"/>
  <c r="J210" i="2"/>
  <c r="J64" i="2"/>
  <c r="BK224" i="2"/>
  <c r="J224" i="2"/>
  <c r="J68" i="2"/>
  <c r="BK113" i="2"/>
  <c r="J113" i="2"/>
  <c r="J58" i="2"/>
  <c r="J48" i="2"/>
  <c r="J82" i="2"/>
  <c r="BE89" i="2"/>
  <c r="BE114" i="2"/>
  <c r="BE166" i="2"/>
  <c r="BE216" i="2"/>
  <c r="BE179" i="2"/>
  <c r="BE225" i="2"/>
  <c r="J51" i="2"/>
  <c r="BE125" i="2"/>
  <c r="BE201" i="2"/>
  <c r="BE98" i="2"/>
  <c r="BE198" i="2"/>
  <c r="BE221" i="2"/>
  <c r="F83" i="2"/>
  <c r="BE137" i="2"/>
  <c r="BE162" i="2"/>
  <c r="BE176" i="2"/>
  <c r="BC55" i="1"/>
  <c r="BE92" i="2"/>
  <c r="BE110" i="2"/>
  <c r="BE129" i="2"/>
  <c r="BE207" i="2"/>
  <c r="BE218" i="2"/>
  <c r="BB55" i="1"/>
  <c r="BB54" i="1" s="1"/>
  <c r="W31" i="1" s="1"/>
  <c r="BE95" i="2"/>
  <c r="BE104" i="2"/>
  <c r="BE107" i="2"/>
  <c r="BE156" i="2"/>
  <c r="BE188" i="2"/>
  <c r="BE204" i="2"/>
  <c r="AW55" i="1"/>
  <c r="BE184" i="2"/>
  <c r="BE145" i="2"/>
  <c r="BE149" i="2"/>
  <c r="BE170" i="2"/>
  <c r="BE173" i="2"/>
  <c r="BE196" i="2"/>
  <c r="BE101" i="2"/>
  <c r="BE193" i="2"/>
  <c r="BE211" i="2"/>
  <c r="BD55" i="1"/>
  <c r="BC54" i="1"/>
  <c r="W32" i="1"/>
  <c r="BD54" i="1"/>
  <c r="W33" i="1"/>
  <c r="T87" i="2" l="1"/>
  <c r="T86" i="2" s="1"/>
  <c r="P87" i="2"/>
  <c r="P86" i="2"/>
  <c r="AU55" i="1"/>
  <c r="BK87" i="2"/>
  <c r="J87" i="2"/>
  <c r="J56" i="2"/>
  <c r="BK223" i="2"/>
  <c r="J223" i="2"/>
  <c r="J67" i="2"/>
  <c r="BK214" i="2"/>
  <c r="J214" i="2"/>
  <c r="J65" i="2"/>
  <c r="AU54" i="1"/>
  <c r="AW54" i="1"/>
  <c r="AK30" i="1"/>
  <c r="F31" i="2"/>
  <c r="AZ55" i="1"/>
  <c r="AZ54" i="1"/>
  <c r="W29" i="1"/>
  <c r="AY54" i="1"/>
  <c r="J31" i="2"/>
  <c r="AV55" i="1"/>
  <c r="AT55" i="1"/>
  <c r="AX54" i="1"/>
  <c r="BK86" i="2" l="1"/>
  <c r="J86" i="2"/>
  <c r="J55" i="2"/>
  <c r="AV54" i="1"/>
  <c r="AK29" i="1"/>
  <c r="J28" i="2" l="1"/>
  <c r="AG55" i="1"/>
  <c r="AG54" i="1"/>
  <c r="AK26" i="1" s="1"/>
  <c r="AT54" i="1"/>
  <c r="J37" i="2" l="1"/>
  <c r="AN54" i="1"/>
  <c r="AN55" i="1"/>
  <c r="AK35" i="1"/>
</calcChain>
</file>

<file path=xl/sharedStrings.xml><?xml version="1.0" encoding="utf-8"?>
<sst xmlns="http://schemas.openxmlformats.org/spreadsheetml/2006/main" count="1833" uniqueCount="535">
  <si>
    <t>Export Komplet</t>
  </si>
  <si>
    <t>VZ</t>
  </si>
  <si>
    <t>2.0</t>
  </si>
  <si>
    <t>ZAMOK</t>
  </si>
  <si>
    <t>False</t>
  </si>
  <si>
    <t>{097d9be9-3a28-4568-9850-838bb8ab5975}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</si>
  <si>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</si>
  <si>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</si>
  <si>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</si>
  <si>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</si>
  <si>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</si>
  <si>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</si>
  <si>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</si>
  <si>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</si>
  <si>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20250115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</si>
  <si>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</si>
  <si>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</si>
  <si>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Odstranění havarijního stavu návesního rybníka ve Hlincích - oprava stavidla a výtoku</t>
  </si>
  <si>
    <t>KSO:</t>
  </si>
  <si>
    <t/>
  </si>
  <si>
    <t>CC-CZ:</t>
  </si>
  <si>
    <t>Místo:</t>
  </si>
  <si>
    <t xml:space="preserve">Hlince, parc. č.: 34/1, 844/1 a 951 </t>
  </si>
  <si>
    <t>Datum:</t>
  </si>
  <si>
    <t>Zadavatel:</t>
  </si>
  <si>
    <t>IČ:</t>
  </si>
  <si>
    <t>00572934</t>
  </si>
  <si>
    <t>Obec Hlince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</si>
  <si>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</si>
  <si>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</si>
  <si>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</si>
  <si>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</si>
  <si>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</si>
  <si>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</si>
  <si>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</si>
  <si>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</si>
  <si>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</si>
  <si>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</si>
  <si>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</si>
  <si>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</si>
  <si>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</si>
  <si>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</si>
  <si>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</si>
  <si>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</si>
  <si>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</si>
  <si>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</si>
  <si>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</si>
  <si>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</si>
  <si>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</si>
  <si>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</si>
  <si>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</si>
  <si>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</si>
  <si>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</si>
  <si>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</si>
  <si>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</si>
  <si>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</si>
  <si>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</si>
  <si>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</si>
  <si>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</si>
  <si>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</si>
  <si>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</si>
  <si>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</si>
  <si>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</si>
  <si>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</si>
  <si>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</si>
  <si>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</si>
  <si>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</si>
  <si>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</si>
  <si>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</si>
  <si>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</si>
  <si>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</si>
  <si>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</si>
  <si>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</si>
  <si>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</si>
  <si>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</si>
  <si>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</si>
  <si>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</si>
  <si>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</si>
  <si>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</si>
  <si>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</si>
  <si>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</si>
  <si>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</si>
  <si>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</si>
  <si>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</si>
  <si>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</si>
  <si>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</si>
  <si>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</si>
  <si>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</si>
  <si>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</si>
  <si>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</si>
  <si>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</si>
  <si>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</si>
  <si>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</si>
  <si>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PSV - Práce a dodávky PSV</t>
  </si>
  <si>
    <t xml:space="preserve">    763 - Konstrukce suché výstavby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</si>
  <si>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</si>
  <si>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</si>
  <si>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</si>
  <si>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</si>
  <si>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</si>
  <si>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</si>
  <si>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</si>
  <si>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</si>
  <si>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</si>
  <si>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</si>
  <si>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</si>
  <si>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</si>
  <si>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</si>
  <si>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</si>
  <si>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</si>
  <si>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</si>
  <si>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</si>
  <si>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</si>
  <si>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</si>
  <si>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</si>
  <si>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116951201</t>
  </si>
  <si>
    <t>Terénní úpravy, s dovozem do 1km (materiál z deponie obce)</t>
  </si>
  <si>
    <t>kpl</t>
  </si>
  <si>
    <t>4</t>
  </si>
  <si>
    <t>-1619839275</t>
  </si>
  <si>
    <t>PP</t>
  </si>
  <si>
    <t>Online PSC</t>
  </si>
  <si>
    <t>https://podminky.urs.cz/item/CS_URS_2024_02/116951201</t>
  </si>
  <si>
    <t>122151104.1</t>
  </si>
  <si>
    <t>Čištění břehů rybníka s odvozem na vzálenost do 1km strojně</t>
  </si>
  <si>
    <t>m3</t>
  </si>
  <si>
    <t>858866830</t>
  </si>
  <si>
    <t>VV</t>
  </si>
  <si>
    <t>50</t>
  </si>
  <si>
    <t>3</t>
  </si>
  <si>
    <t>131151201</t>
  </si>
  <si>
    <t>Vykopání 1 ks šachty a zpětné zahrnutí, osazení 1ks potrubí betonového do pr. 150 cm (dovoz do 1km z deponie obce)</t>
  </si>
  <si>
    <t>-995690029</t>
  </si>
  <si>
    <t>https://podminky.urs.cz/item/CS_URS_2024_02/131151201</t>
  </si>
  <si>
    <t>174151102</t>
  </si>
  <si>
    <t>Oprava břehů rybníka dosypáním s dovozem do 1km, vč. průběžného hutnění a následné úpravy terénu</t>
  </si>
  <si>
    <t>bm</t>
  </si>
  <si>
    <t>789885957</t>
  </si>
  <si>
    <t>https://podminky.urs.cz/item/CS_URS_2024_02/174151102</t>
  </si>
  <si>
    <t>5</t>
  </si>
  <si>
    <t>175151101</t>
  </si>
  <si>
    <t>Vykopání rýh pro kanalizačního potrubí se zpětným zahrnutím</t>
  </si>
  <si>
    <t>-349595547</t>
  </si>
  <si>
    <t>https://podminky.urs.cz/item/CS_URS_2024_02/175151101</t>
  </si>
  <si>
    <t>6</t>
  </si>
  <si>
    <t>181111111</t>
  </si>
  <si>
    <t>Plošná úprava terénu do 500 m2 zemina skupiny 1 až 4 nerovnosti přes 50 do 100 mm v rovinně a svahu do 1:5</t>
  </si>
  <si>
    <t>m2</t>
  </si>
  <si>
    <t>534960746</t>
  </si>
  <si>
    <t>https://podminky.urs.cz/item/CS_URS_2025_01/181111111</t>
  </si>
  <si>
    <t>7</t>
  </si>
  <si>
    <t>181411131</t>
  </si>
  <si>
    <t>Založení parkového trávníku výsevem pl do 1000 m2 v rovině a ve svahu do 1:5</t>
  </si>
  <si>
    <t>16</t>
  </si>
  <si>
    <t>-1758638251</t>
  </si>
  <si>
    <t>Založení trávníku na půdě předem připravené plochy do 1000 m2 výsevem včetně utažení parkového v rovině nebo na svahu do 1:5</t>
  </si>
  <si>
    <t>https://podminky.urs.cz/item/CS_URS_2025_01/181411131</t>
  </si>
  <si>
    <t>8</t>
  </si>
  <si>
    <t>M</t>
  </si>
  <si>
    <t>00572410</t>
  </si>
  <si>
    <t>osivo směs travní parková</t>
  </si>
  <si>
    <t>kg</t>
  </si>
  <si>
    <t>32</t>
  </si>
  <si>
    <t>-1494637156</t>
  </si>
  <si>
    <t>90*0,02 'Přepočtené koeficientem množství</t>
  </si>
  <si>
    <t>Zakládání</t>
  </si>
  <si>
    <t>9</t>
  </si>
  <si>
    <t>274313611</t>
  </si>
  <si>
    <t>Základové pasy z betonu tř. C 16/20</t>
  </si>
  <si>
    <t>756976460</t>
  </si>
  <si>
    <t>Základy z betonu prostého pasy betonu kamenem neprokládaného tř. C 16/20</t>
  </si>
  <si>
    <t>https://podminky.urs.cz/item/CS_URS_2025_01/274313611</t>
  </si>
  <si>
    <t>u stavidla</t>
  </si>
  <si>
    <t>2*0,5*1</t>
  </si>
  <si>
    <t>žlabnice a opěrná zídka stráň</t>
  </si>
  <si>
    <t>3*0,5*0,5+1,5*1*0,25</t>
  </si>
  <si>
    <t>u studánky k rybníku</t>
  </si>
  <si>
    <t>7*0,2*0,5</t>
  </si>
  <si>
    <t>Součet</t>
  </si>
  <si>
    <t>Svislé a kompletní konstrukce</t>
  </si>
  <si>
    <t>10</t>
  </si>
  <si>
    <t>311113134</t>
  </si>
  <si>
    <t>Nadzákladová zeď tl přes 250 do 300 mm z hladkých tvárnic ztraceného bednění včetně výplně z betonu tř. C 16/20</t>
  </si>
  <si>
    <t>12124701</t>
  </si>
  <si>
    <t>Nadzákladové zdi z betonových tvárnic ztraceného bednění hladkých, včetně výplně z betonu třídy C 16/20, tloušťky zdiva přes 250 do 300 mm</t>
  </si>
  <si>
    <t>https://podminky.urs.cz/item/CS_URS_2024_02/311113134</t>
  </si>
  <si>
    <t>9+3*2,5</t>
  </si>
  <si>
    <t>11</t>
  </si>
  <si>
    <t>311353111</t>
  </si>
  <si>
    <t>Zřízení oboustranného bednění šachet</t>
  </si>
  <si>
    <t>-443923845</t>
  </si>
  <si>
    <t>Bednění šachet oboustranné za každou stranu zřízení</t>
  </si>
  <si>
    <t>https://podminky.urs.cz/item/CS_URS_2024_02/311353111</t>
  </si>
  <si>
    <t>menší šachta</t>
  </si>
  <si>
    <t>1,5*1,5*1</t>
  </si>
  <si>
    <t>větší šachta</t>
  </si>
  <si>
    <t>2*2*2</t>
  </si>
  <si>
    <t>311353112</t>
  </si>
  <si>
    <t>Odstranění oboustranného bednění šachet</t>
  </si>
  <si>
    <t>299215932</t>
  </si>
  <si>
    <t>Bednění šachet oboustranné za každou stranu odstranění</t>
  </si>
  <si>
    <t>https://podminky.urs.cz/item/CS_URS_2024_02/311353112</t>
  </si>
  <si>
    <t>13</t>
  </si>
  <si>
    <t>311361821</t>
  </si>
  <si>
    <t>Výztuž nosných zdí betonářskou ocelí 10 505</t>
  </si>
  <si>
    <t>t</t>
  </si>
  <si>
    <t>1848003050</t>
  </si>
  <si>
    <t>Výztuž nadzákladových zdí nosných svislých nebo odkloněných od svislice, rovných nebo oblých z betonářské oceli 10 505 (R) nebo BSt 500</t>
  </si>
  <si>
    <t>https://podminky.urs.cz/item/CS_URS_2024_02/311361821</t>
  </si>
  <si>
    <t>0,8889*0,001*12*9</t>
  </si>
  <si>
    <t>14</t>
  </si>
  <si>
    <t>327211113</t>
  </si>
  <si>
    <t>Zdivo opěrných zdí z nepravidelných kamenů na maltu obj kamene do 0,02 m3 š spáry přes 10 do 20 mm</t>
  </si>
  <si>
    <t>-1876413420</t>
  </si>
  <si>
    <t>Zdivo nadzákladové opěrných zdí a valů z lomového kamene štípaného nebo ručně vybíraného na maltu z nepravidelných kamenů objemu 1 kusu kamene do 0,02 m3, šířka spáry přes 10 do 20 mm</t>
  </si>
  <si>
    <t>https://podminky.urs.cz/item/CS_URS_2024_02/327211113</t>
  </si>
  <si>
    <t>0,3*2,5*2+0,5*3*0,3</t>
  </si>
  <si>
    <t>oprava zídky ze studny</t>
  </si>
  <si>
    <t>0,3*2*1</t>
  </si>
  <si>
    <t>15</t>
  </si>
  <si>
    <t>341311711</t>
  </si>
  <si>
    <t>Stěny nosné z betonu prostého tř. C 20/25</t>
  </si>
  <si>
    <t>470890542</t>
  </si>
  <si>
    <t>Stěny a příčky z betonu nosné prostého tř. C 20/25</t>
  </si>
  <si>
    <t>https://podminky.urs.cz/item/CS_URS_2024_02/341311711</t>
  </si>
  <si>
    <t>šachta větší, kde není ZB</t>
  </si>
  <si>
    <t>0,15*1,5*1*4</t>
  </si>
  <si>
    <t>Vodorovné konstrukce</t>
  </si>
  <si>
    <t>411321515</t>
  </si>
  <si>
    <t>Stropy deskové ze ŽB tř. C 20/25</t>
  </si>
  <si>
    <t>-1816077743</t>
  </si>
  <si>
    <t>Stropy z betonu železového (bez výztuže) stropů deskových, plochých střech, desek balkonových, desek hřibových stropů včetně hlavic hřibových sloupů tř. C 20/25</t>
  </si>
  <si>
    <t>https://podminky.urs.cz/item/CS_URS_2024_02/411321515</t>
  </si>
  <si>
    <t>0,12*2,5*2,5</t>
  </si>
  <si>
    <t>17</t>
  </si>
  <si>
    <t>411351011</t>
  </si>
  <si>
    <t>Zřízení bednění stropů deskových tl přes 5 do 25 cm bez podpěrné kce</t>
  </si>
  <si>
    <t>-725467364</t>
  </si>
  <si>
    <t>Bednění stropních konstrukcí - bez podpěrné konstrukce desek tloušťky stropní desky přes 5 do 25 cm zřízení</t>
  </si>
  <si>
    <t>https://podminky.urs.cz/item/CS_URS_2024_02/411351011</t>
  </si>
  <si>
    <t>2,5*2,5</t>
  </si>
  <si>
    <t>18</t>
  </si>
  <si>
    <t>411351012</t>
  </si>
  <si>
    <t>Odstranění bednění stropů deskových tl přes 5 do 25 cm bez podpěrné kce</t>
  </si>
  <si>
    <t>-325688439</t>
  </si>
  <si>
    <t>Bednění stropních konstrukcí - bez podpěrné konstrukce desek tloušťky stropní desky přes 5 do 25 cm odstranění</t>
  </si>
  <si>
    <t>https://podminky.urs.cz/item/CS_URS_2024_02/411351012</t>
  </si>
  <si>
    <t>19</t>
  </si>
  <si>
    <t>411354411</t>
  </si>
  <si>
    <t>Zřízení podpěrné konstrukce hlavic výšky do 4 m tl hlavic přes 5 do 25 cm</t>
  </si>
  <si>
    <t>-1316486673</t>
  </si>
  <si>
    <t>Podpěrná konstrukce hlavic výška podepření do 4 m tloušťka hlavice po spodní líc stropní desky přes 5 do 25 cm zřízení</t>
  </si>
  <si>
    <t>https://podminky.urs.cz/item/CS_URS_2024_02/411354411</t>
  </si>
  <si>
    <t>20</t>
  </si>
  <si>
    <t>411354412</t>
  </si>
  <si>
    <t>Odstranění podpěrné konstrukce hlavic výšky do 4 m tl hlavic přes 5 do 25 cm</t>
  </si>
  <si>
    <t>-2020838709</t>
  </si>
  <si>
    <t>Podpěrná konstrukce hlavic výška podepření do 4 m tloušťka hlavice po spodní líc stropní desky přes 5 do 25 cm odstranění</t>
  </si>
  <si>
    <t>https://podminky.urs.cz/item/CS_URS_2024_02/411354412</t>
  </si>
  <si>
    <t>411362021</t>
  </si>
  <si>
    <t>Výztuž stropů svařovanými sítěmi Kari</t>
  </si>
  <si>
    <t>427099754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</si>
  <si>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</si>
  <si>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https://podminky.urs.cz/item/CS_URS_2024_02/411362021</t>
  </si>
  <si>
    <t>((2,5*2,5*1,2*2)/6)*47,4*0,001</t>
  </si>
  <si>
    <t>Úpravy povrchů, podlahy a osazování výplní</t>
  </si>
  <si>
    <t>22</t>
  </si>
  <si>
    <t>631311124</t>
  </si>
  <si>
    <t>Mazanina tl přes 80 do 120 mm z betonu prostého bez zvýšených nároků na prostředí tř. C 16/20</t>
  </si>
  <si>
    <t>439260098</t>
  </si>
  <si>
    <t>Mazanina z betonu prostého bez zvýšených nároků na prostředí tl. přes 80 do 120 mm tř. C 16/20</t>
  </si>
  <si>
    <t>https://podminky.urs.cz/item/CS_URS_2024_02/631311124</t>
  </si>
  <si>
    <t>23</t>
  </si>
  <si>
    <t>631361821</t>
  </si>
  <si>
    <t>Výztuž mazanin betonářskou ocelí 10 505</t>
  </si>
  <si>
    <t>-585510549</t>
  </si>
  <si>
    <t>Výztuž mazanin 10 505 (R) nebo BSt 500</t>
  </si>
  <si>
    <t>https://podminky.urs.cz/item/CS_URS_2024_02/631361821</t>
  </si>
  <si>
    <t>47,4*2*0,001</t>
  </si>
  <si>
    <t>Vedení trubní dálková a přípojná</t>
  </si>
  <si>
    <t>24</t>
  </si>
  <si>
    <t>871373120</t>
  </si>
  <si>
    <t>Montáž kanalizačního potrubí hladkého plnostěnného SN 4 z PVC-U DN 315</t>
  </si>
  <si>
    <t>m</t>
  </si>
  <si>
    <t>-1462311447</t>
  </si>
  <si>
    <t>Montáž kanalizačního potrubí z tvrdého PVC-U hladkého plnostěnného tuhost SN 4 DN 315</t>
  </si>
  <si>
    <t>https://podminky.urs.cz/item/CS_URS_2025_01/871373120</t>
  </si>
  <si>
    <t>25</t>
  </si>
  <si>
    <t>28611145</t>
  </si>
  <si>
    <t>trubka kanalizační PVC DN 315x5000mm SN4</t>
  </si>
  <si>
    <t>kus</t>
  </si>
  <si>
    <t>1127122396</t>
  </si>
  <si>
    <t>26</t>
  </si>
  <si>
    <t>28611144</t>
  </si>
  <si>
    <t>trubka kanalizační PVC DN 315x2000mm SN4</t>
  </si>
  <si>
    <t>1378222954</t>
  </si>
  <si>
    <t>Ostatní konstrukce a práce, bourání</t>
  </si>
  <si>
    <t>27</t>
  </si>
  <si>
    <t>934956121</t>
  </si>
  <si>
    <t>Oprava přepadových a ochranných zařízení nádrží dřevěná hradítka (dluže požeráku) š.500-700 mm, bez nátěru, s potřebným kováním z dubového dřeva, tl. 20 mm</t>
  </si>
  <si>
    <t>565572659</t>
  </si>
  <si>
    <t>https://podminky.urs.cz/item/CS_URS_2025_01/934956121</t>
  </si>
  <si>
    <t>28</t>
  </si>
  <si>
    <t>935111112</t>
  </si>
  <si>
    <t>Osazení příkopového žlabu do štěrkopísku tl 100 mm z betonových desek</t>
  </si>
  <si>
    <t>-1148147802</t>
  </si>
  <si>
    <t>Osazení betonového příkopového žlabu s vyplněním a zatřením spár cementovou maltou s ložem tl. 100 mm z kameniva těženého nebo štěrkopísku z betonových desek jakékoliv velikosti</t>
  </si>
  <si>
    <t>https://podminky.urs.cz/item/CS_URS_2025_01/935111112</t>
  </si>
  <si>
    <t>29</t>
  </si>
  <si>
    <t>59227111</t>
  </si>
  <si>
    <t>žlab odvodňovací z polymerbetonu bez spádu dna se svislým odtokem a integrovaným těsněním pozinkovaná hrana š 300-500mm</t>
  </si>
  <si>
    <t>-890246595</t>
  </si>
  <si>
    <t>žlab odvodňovací z polymerbetonu bez spádu dna se svislým odtokem a integrovaným těsněním pozinkovaná hrana š 300mm</t>
  </si>
  <si>
    <t>0,75*2 'Přepočtené koeficientem množství</t>
  </si>
  <si>
    <t>998</t>
  </si>
  <si>
    <t>Přesun hmot</t>
  </si>
  <si>
    <t>30</t>
  </si>
  <si>
    <t>998276101</t>
  </si>
  <si>
    <t>Přesun hmot pro trubní vedení z trub z plastických hmot otevřený výkop</t>
  </si>
  <si>
    <t>-1663700979</t>
  </si>
  <si>
    <t>Přesun hmot pro trubní vedení hloubené z trub z plastických hmot nebo sklolaminátových pro vodovody, kanalizace, teplovody, produktovody v otevřeném výkopu dopravní vzdálenost do 15 m</t>
  </si>
  <si>
    <t>https://podminky.urs.cz/item/CS_URS_2025_01/998276101</t>
  </si>
  <si>
    <t>PSV</t>
  </si>
  <si>
    <t>Práce a dodávky PSV</t>
  </si>
  <si>
    <t>763</t>
  </si>
  <si>
    <t>Konstrukce suché výstavby</t>
  </si>
  <si>
    <t>31</t>
  </si>
  <si>
    <t>763761201.02</t>
  </si>
  <si>
    <t>Nová dvířka a poklopy kanalizačních šachet</t>
  </si>
  <si>
    <t>-589863883</t>
  </si>
  <si>
    <t>763761201</t>
  </si>
  <si>
    <t>Oprava poklopu stavidla</t>
  </si>
  <si>
    <t>1965353692</t>
  </si>
  <si>
    <t>https://podminky.urs.cz/item/CS_URS_2025_01/763761201</t>
  </si>
  <si>
    <t>33</t>
  </si>
  <si>
    <t>24629000</t>
  </si>
  <si>
    <t>hmota nátěrová syntetická základní na kovy</t>
  </si>
  <si>
    <t>-1014867966</t>
  </si>
  <si>
    <t>VRN</t>
  </si>
  <si>
    <t>Vedlejší rozpočtové náklady</t>
  </si>
  <si>
    <t>VRN3</t>
  </si>
  <si>
    <t>Zařízení staveniště</t>
  </si>
  <si>
    <t>34</t>
  </si>
  <si>
    <t>030001000</t>
  </si>
  <si>
    <t>1024</t>
  </si>
  <si>
    <t>-391688235</t>
  </si>
  <si>
    <t>https://podminky.urs.cz/item/CS_URS_2025_01/030001000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</si>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</sst>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166" fontId="27" fillId="0" borderId="21" xfId="0" applyNumberFormat="1" applyFont="1" applyBorder="1" applyAlignment="1">
      <alignment vertical="center"/>
    </xf>
    <xf numFmtId="4" fontId="27" fillId="0" borderId="22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0" fillId="0" borderId="13" xfId="0" applyNumberFormat="1" applyFont="1" applyBorder="1"/>
    <xf numFmtId="166" fontId="30" fillId="0" borderId="14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23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>
      <alignment horizontal="left" vertical="center"/>
    </xf>
    <xf numFmtId="0" fontId="48" fillId="0" borderId="1" xfId="0" applyFont="1" applyBorder="1" applyAlignment="1">
      <alignment vertical="top"/>
    </xf>
    <xf numFmtId="0" fontId="48" fillId="0" borderId="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49" fontId="48" fillId="0" borderId="1" xfId="0" applyNumberFormat="1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311113134" TargetMode="External"/><Relationship Id="rId13" Type="http://schemas.openxmlformats.org/officeDocument/2006/relationships/hyperlink" Target="https://podminky.urs.cz/item/CS_URS_2024_02/341311711" TargetMode="External"/><Relationship Id="rId18" Type="http://schemas.openxmlformats.org/officeDocument/2006/relationships/hyperlink" Target="https://podminky.urs.cz/item/CS_URS_2024_02/411354412" TargetMode="External"/><Relationship Id="rId26" Type="http://schemas.openxmlformats.org/officeDocument/2006/relationships/hyperlink" Target="https://podminky.urs.cz/item/CS_URS_2025_01/763761201" TargetMode="External"/><Relationship Id="rId3" Type="http://schemas.openxmlformats.org/officeDocument/2006/relationships/hyperlink" Target="https://podminky.urs.cz/item/CS_URS_2024_02/174151102" TargetMode="External"/><Relationship Id="rId21" Type="http://schemas.openxmlformats.org/officeDocument/2006/relationships/hyperlink" Target="https://podminky.urs.cz/item/CS_URS_2024_02/631361821" TargetMode="External"/><Relationship Id="rId7" Type="http://schemas.openxmlformats.org/officeDocument/2006/relationships/hyperlink" Target="https://podminky.urs.cz/item/CS_URS_2025_01/274313611" TargetMode="External"/><Relationship Id="rId12" Type="http://schemas.openxmlformats.org/officeDocument/2006/relationships/hyperlink" Target="https://podminky.urs.cz/item/CS_URS_2024_02/327211113" TargetMode="External"/><Relationship Id="rId17" Type="http://schemas.openxmlformats.org/officeDocument/2006/relationships/hyperlink" Target="https://podminky.urs.cz/item/CS_URS_2024_02/411354411" TargetMode="External"/><Relationship Id="rId25" Type="http://schemas.openxmlformats.org/officeDocument/2006/relationships/hyperlink" Target="https://podminky.urs.cz/item/CS_URS_2025_01/998276101" TargetMode="External"/><Relationship Id="rId2" Type="http://schemas.openxmlformats.org/officeDocument/2006/relationships/hyperlink" Target="https://podminky.urs.cz/item/CS_URS_2024_02/131151201" TargetMode="External"/><Relationship Id="rId16" Type="http://schemas.openxmlformats.org/officeDocument/2006/relationships/hyperlink" Target="https://podminky.urs.cz/item/CS_URS_2024_02/411351012" TargetMode="External"/><Relationship Id="rId20" Type="http://schemas.openxmlformats.org/officeDocument/2006/relationships/hyperlink" Target="https://podminky.urs.cz/item/CS_URS_2024_02/631311124" TargetMode="External"/><Relationship Id="rId1" Type="http://schemas.openxmlformats.org/officeDocument/2006/relationships/hyperlink" Target="https://podminky.urs.cz/item/CS_URS_2024_02/116951201" TargetMode="External"/><Relationship Id="rId6" Type="http://schemas.openxmlformats.org/officeDocument/2006/relationships/hyperlink" Target="https://podminky.urs.cz/item/CS_URS_2025_01/181411131" TargetMode="External"/><Relationship Id="rId11" Type="http://schemas.openxmlformats.org/officeDocument/2006/relationships/hyperlink" Target="https://podminky.urs.cz/item/CS_URS_2024_02/311361821" TargetMode="External"/><Relationship Id="rId24" Type="http://schemas.openxmlformats.org/officeDocument/2006/relationships/hyperlink" Target="https://podminky.urs.cz/item/CS_URS_2025_01/935111112" TargetMode="External"/><Relationship Id="rId5" Type="http://schemas.openxmlformats.org/officeDocument/2006/relationships/hyperlink" Target="https://podminky.urs.cz/item/CS_URS_2025_01/181111111" TargetMode="External"/><Relationship Id="rId15" Type="http://schemas.openxmlformats.org/officeDocument/2006/relationships/hyperlink" Target="https://podminky.urs.cz/item/CS_URS_2024_02/411351011" TargetMode="External"/><Relationship Id="rId23" Type="http://schemas.openxmlformats.org/officeDocument/2006/relationships/hyperlink" Target="https://podminky.urs.cz/item/CS_URS_2025_01/934956121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podminky.urs.cz/item/CS_URS_2024_02/311353112" TargetMode="External"/><Relationship Id="rId19" Type="http://schemas.openxmlformats.org/officeDocument/2006/relationships/hyperlink" Target="https://podminky.urs.cz/item/CS_URS_2024_02/411362021" TargetMode="External"/><Relationship Id="rId4" Type="http://schemas.openxmlformats.org/officeDocument/2006/relationships/hyperlink" Target="https://podminky.urs.cz/item/CS_URS_2024_02/175151101" TargetMode="External"/><Relationship Id="rId9" Type="http://schemas.openxmlformats.org/officeDocument/2006/relationships/hyperlink" Target="https://podminky.urs.cz/item/CS_URS_2024_02/311353111" TargetMode="External"/><Relationship Id="rId14" Type="http://schemas.openxmlformats.org/officeDocument/2006/relationships/hyperlink" Target="https://podminky.urs.cz/item/CS_URS_2024_02/411321515" TargetMode="External"/><Relationship Id="rId22" Type="http://schemas.openxmlformats.org/officeDocument/2006/relationships/hyperlink" Target="https://podminky.urs.cz/item/CS_URS_2025_01/871373120" TargetMode="External"/><Relationship Id="rId27" Type="http://schemas.openxmlformats.org/officeDocument/2006/relationships/hyperlink" Target="https://podminky.urs.cz/item/CS_URS_2025_01/030001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BE5" sqref="BE5:BE3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69" t="s">
        <v>14</v>
      </c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R5" s="20"/>
      <c r="BE5" s="266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71" t="s">
        <v>17</v>
      </c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R6" s="20"/>
      <c r="BE6" s="267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67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62" t="s">
        <v>30</v>
      </c>
      <c r="AR8" s="20"/>
      <c r="BE8" s="267"/>
      <c r="BS8" s="17" t="s">
        <v>6</v>
      </c>
    </row>
    <row r="9" spans="1:74" ht="14.45" customHeight="1">
      <c r="B9" s="20"/>
      <c r="AR9" s="20"/>
      <c r="BE9" s="267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67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67"/>
      <c r="BS11" s="17" t="s">
        <v>6</v>
      </c>
    </row>
    <row r="12" spans="1:74" ht="6.95" customHeight="1">
      <c r="B12" s="20"/>
      <c r="AR12" s="20"/>
      <c r="BE12" s="267"/>
      <c r="BS12" s="17" t="s">
        <v>6</v>
      </c>
    </row>
    <row r="13" spans="1:74" ht="12" customHeight="1">
      <c r="B13" s="20"/>
      <c r="D13" s="27" t="s">
        <v>29</v>
      </c>
      <c r="AK13" s="27" t="s">
        <v>25</v>
      </c>
      <c r="AN13" s="29" t="s">
        <v>30</v>
      </c>
      <c r="AR13" s="20"/>
      <c r="BE13" s="267"/>
      <c r="BS13" s="17" t="s">
        <v>6</v>
      </c>
    </row>
    <row r="14" spans="1:74" ht="12.75">
      <c r="B14" s="20"/>
      <c r="E14" s="272" t="s">
        <v>30</v>
      </c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" t="s">
        <v>28</v>
      </c>
      <c r="AN14" s="29" t="s">
        <v>30</v>
      </c>
      <c r="AR14" s="20"/>
      <c r="BE14" s="267"/>
      <c r="BS14" s="17" t="s">
        <v>6</v>
      </c>
    </row>
    <row r="15" spans="1:74" ht="6.95" customHeight="1">
      <c r="B15" s="20"/>
      <c r="AR15" s="20"/>
      <c r="BE15" s="267"/>
      <c r="BS15" s="17" t="s">
        <v>4</v>
      </c>
    </row>
    <row r="16" spans="1:74" ht="12" customHeight="1">
      <c r="B16" s="20"/>
      <c r="D16" s="27" t="s">
        <v>31</v>
      </c>
      <c r="AK16" s="27" t="s">
        <v>25</v>
      </c>
      <c r="AN16" s="25" t="s">
        <v>19</v>
      </c>
      <c r="AR16" s="20"/>
      <c r="BE16" s="267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19</v>
      </c>
      <c r="AR17" s="20"/>
      <c r="BE17" s="267"/>
      <c r="BS17" s="17" t="s">
        <v>33</v>
      </c>
    </row>
    <row r="18" spans="2:71" ht="6.95" customHeight="1">
      <c r="B18" s="20"/>
      <c r="AR18" s="20"/>
      <c r="BE18" s="267"/>
      <c r="BS18" s="17" t="s">
        <v>6</v>
      </c>
    </row>
    <row r="19" spans="2:71" ht="12" customHeight="1">
      <c r="B19" s="20"/>
      <c r="D19" s="27" t="s">
        <v>34</v>
      </c>
      <c r="AK19" s="27" t="s">
        <v>25</v>
      </c>
      <c r="AN19" s="25" t="s">
        <v>19</v>
      </c>
      <c r="AR19" s="20"/>
      <c r="BE19" s="267"/>
      <c r="BS19" s="17" t="s">
        <v>6</v>
      </c>
    </row>
    <row r="20" spans="2:71" ht="18.399999999999999" customHeight="1">
      <c r="B20" s="20"/>
      <c r="E20" s="25" t="s">
        <v>32</v>
      </c>
      <c r="AK20" s="27" t="s">
        <v>28</v>
      </c>
      <c r="AN20" s="25" t="s">
        <v>19</v>
      </c>
      <c r="AR20" s="20"/>
      <c r="BE20" s="267"/>
      <c r="BS20" s="17" t="s">
        <v>33</v>
      </c>
    </row>
    <row r="21" spans="2:71" ht="6.95" customHeight="1">
      <c r="B21" s="20"/>
      <c r="AR21" s="20"/>
      <c r="BE21" s="267"/>
    </row>
    <row r="22" spans="2:71" ht="12" customHeight="1">
      <c r="B22" s="20"/>
      <c r="D22" s="27" t="s">
        <v>35</v>
      </c>
      <c r="AR22" s="20"/>
      <c r="BE22" s="267"/>
    </row>
    <row r="23" spans="2:71" ht="47.25" customHeight="1">
      <c r="B23" s="20"/>
      <c r="E23" s="274" t="s">
        <v>36</v>
      </c>
      <c r="F23" s="274"/>
      <c r="G23" s="274"/>
      <c r="H23" s="274"/>
      <c r="I23" s="274"/>
      <c r="J23" s="274"/>
      <c r="K23" s="274"/>
      <c r="L23" s="274"/>
      <c r="M23" s="274"/>
      <c r="N23" s="274"/>
      <c r="O23" s="274"/>
      <c r="P23" s="274"/>
      <c r="Q23" s="274"/>
      <c r="R23" s="274"/>
      <c r="S23" s="274"/>
      <c r="T23" s="274"/>
      <c r="U23" s="274"/>
      <c r="V23" s="274"/>
      <c r="W23" s="274"/>
      <c r="X23" s="274"/>
      <c r="Y23" s="274"/>
      <c r="Z23" s="274"/>
      <c r="AA23" s="274"/>
      <c r="AB23" s="274"/>
      <c r="AC23" s="274"/>
      <c r="AD23" s="274"/>
      <c r="AE23" s="274"/>
      <c r="AF23" s="274"/>
      <c r="AG23" s="274"/>
      <c r="AH23" s="274"/>
      <c r="AI23" s="274"/>
      <c r="AJ23" s="274"/>
      <c r="AK23" s="274"/>
      <c r="AL23" s="274"/>
      <c r="AM23" s="274"/>
      <c r="AN23" s="274"/>
      <c r="AR23" s="20"/>
      <c r="BE23" s="267"/>
    </row>
    <row r="24" spans="2:71" ht="6.95" customHeight="1">
      <c r="B24" s="20"/>
      <c r="AR24" s="20"/>
      <c r="BE24" s="267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67"/>
    </row>
    <row r="26" spans="2:71" s="1" customFormat="1" ht="25.9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75">
        <f>ROUND(AG54,2)</f>
        <v>0</v>
      </c>
      <c r="AL26" s="276"/>
      <c r="AM26" s="276"/>
      <c r="AN26" s="276"/>
      <c r="AO26" s="276"/>
      <c r="AR26" s="32"/>
      <c r="BE26" s="267"/>
    </row>
    <row r="27" spans="2:71" s="1" customFormat="1" ht="6.95" customHeight="1">
      <c r="B27" s="32"/>
      <c r="AR27" s="32"/>
      <c r="BE27" s="267"/>
    </row>
    <row r="28" spans="2:71" s="1" customFormat="1" ht="12.75">
      <c r="B28" s="32"/>
      <c r="L28" s="277" t="s">
        <v>38</v>
      </c>
      <c r="M28" s="277"/>
      <c r="N28" s="277"/>
      <c r="O28" s="277"/>
      <c r="P28" s="277"/>
      <c r="W28" s="277" t="s">
        <v>39</v>
      </c>
      <c r="X28" s="277"/>
      <c r="Y28" s="277"/>
      <c r="Z28" s="277"/>
      <c r="AA28" s="277"/>
      <c r="AB28" s="277"/>
      <c r="AC28" s="277"/>
      <c r="AD28" s="277"/>
      <c r="AE28" s="277"/>
      <c r="AK28" s="277" t="s">
        <v>40</v>
      </c>
      <c r="AL28" s="277"/>
      <c r="AM28" s="277"/>
      <c r="AN28" s="277"/>
      <c r="AO28" s="277"/>
      <c r="AR28" s="32"/>
      <c r="BE28" s="267"/>
    </row>
    <row r="29" spans="2:71" s="2" customFormat="1" ht="14.45" customHeight="1">
      <c r="B29" s="36"/>
      <c r="D29" s="27" t="s">
        <v>41</v>
      </c>
      <c r="F29" s="27" t="s">
        <v>42</v>
      </c>
      <c r="L29" s="265">
        <v>0.21</v>
      </c>
      <c r="M29" s="264"/>
      <c r="N29" s="264"/>
      <c r="O29" s="264"/>
      <c r="P29" s="264"/>
      <c r="W29" s="263">
        <f>ROUND(AZ54, 2)</f>
        <v>0</v>
      </c>
      <c r="X29" s="264"/>
      <c r="Y29" s="264"/>
      <c r="Z29" s="264"/>
      <c r="AA29" s="264"/>
      <c r="AB29" s="264"/>
      <c r="AC29" s="264"/>
      <c r="AD29" s="264"/>
      <c r="AE29" s="264"/>
      <c r="AK29" s="263">
        <f>ROUND(AV54, 2)</f>
        <v>0</v>
      </c>
      <c r="AL29" s="264"/>
      <c r="AM29" s="264"/>
      <c r="AN29" s="264"/>
      <c r="AO29" s="264"/>
      <c r="AR29" s="36"/>
      <c r="BE29" s="268"/>
    </row>
    <row r="30" spans="2:71" s="2" customFormat="1" ht="14.45" customHeight="1">
      <c r="B30" s="36"/>
      <c r="F30" s="27" t="s">
        <v>43</v>
      </c>
      <c r="L30" s="265">
        <v>0.12</v>
      </c>
      <c r="M30" s="264"/>
      <c r="N30" s="264"/>
      <c r="O30" s="264"/>
      <c r="P30" s="264"/>
      <c r="W30" s="263">
        <f>ROUND(BA54, 2)</f>
        <v>0</v>
      </c>
      <c r="X30" s="264"/>
      <c r="Y30" s="264"/>
      <c r="Z30" s="264"/>
      <c r="AA30" s="264"/>
      <c r="AB30" s="264"/>
      <c r="AC30" s="264"/>
      <c r="AD30" s="264"/>
      <c r="AE30" s="264"/>
      <c r="AK30" s="263">
        <f>ROUND(AW54, 2)</f>
        <v>0</v>
      </c>
      <c r="AL30" s="264"/>
      <c r="AM30" s="264"/>
      <c r="AN30" s="264"/>
      <c r="AO30" s="264"/>
      <c r="AR30" s="36"/>
      <c r="BE30" s="268"/>
    </row>
    <row r="31" spans="2:71" s="2" customFormat="1" ht="14.45" hidden="1" customHeight="1">
      <c r="B31" s="36"/>
      <c r="F31" s="27" t="s">
        <v>44</v>
      </c>
      <c r="L31" s="265">
        <v>0.21</v>
      </c>
      <c r="M31" s="264"/>
      <c r="N31" s="264"/>
      <c r="O31" s="264"/>
      <c r="P31" s="264"/>
      <c r="W31" s="263">
        <f>ROUND(BB54, 2)</f>
        <v>0</v>
      </c>
      <c r="X31" s="264"/>
      <c r="Y31" s="264"/>
      <c r="Z31" s="264"/>
      <c r="AA31" s="264"/>
      <c r="AB31" s="264"/>
      <c r="AC31" s="264"/>
      <c r="AD31" s="264"/>
      <c r="AE31" s="264"/>
      <c r="AK31" s="263">
        <v>0</v>
      </c>
      <c r="AL31" s="264"/>
      <c r="AM31" s="264"/>
      <c r="AN31" s="264"/>
      <c r="AO31" s="264"/>
      <c r="AR31" s="36"/>
      <c r="BE31" s="268"/>
    </row>
    <row r="32" spans="2:71" s="2" customFormat="1" ht="14.45" hidden="1" customHeight="1">
      <c r="B32" s="36"/>
      <c r="F32" s="27" t="s">
        <v>45</v>
      </c>
      <c r="L32" s="265">
        <v>0.12</v>
      </c>
      <c r="M32" s="264"/>
      <c r="N32" s="264"/>
      <c r="O32" s="264"/>
      <c r="P32" s="264"/>
      <c r="W32" s="263">
        <f>ROUND(BC54, 2)</f>
        <v>0</v>
      </c>
      <c r="X32" s="264"/>
      <c r="Y32" s="264"/>
      <c r="Z32" s="264"/>
      <c r="AA32" s="264"/>
      <c r="AB32" s="264"/>
      <c r="AC32" s="264"/>
      <c r="AD32" s="264"/>
      <c r="AE32" s="264"/>
      <c r="AK32" s="263">
        <v>0</v>
      </c>
      <c r="AL32" s="264"/>
      <c r="AM32" s="264"/>
      <c r="AN32" s="264"/>
      <c r="AO32" s="264"/>
      <c r="AR32" s="36"/>
      <c r="BE32" s="268"/>
    </row>
    <row r="33" spans="2:44" s="2" customFormat="1" ht="14.45" hidden="1" customHeight="1">
      <c r="B33" s="36"/>
      <c r="F33" s="27" t="s">
        <v>46</v>
      </c>
      <c r="L33" s="265">
        <v>0</v>
      </c>
      <c r="M33" s="264"/>
      <c r="N33" s="264"/>
      <c r="O33" s="264"/>
      <c r="P33" s="264"/>
      <c r="W33" s="263">
        <f>ROUND(BD54, 2)</f>
        <v>0</v>
      </c>
      <c r="X33" s="264"/>
      <c r="Y33" s="264"/>
      <c r="Z33" s="264"/>
      <c r="AA33" s="264"/>
      <c r="AB33" s="264"/>
      <c r="AC33" s="264"/>
      <c r="AD33" s="264"/>
      <c r="AE33" s="264"/>
      <c r="AK33" s="263">
        <v>0</v>
      </c>
      <c r="AL33" s="264"/>
      <c r="AM33" s="264"/>
      <c r="AN33" s="264"/>
      <c r="AO33" s="264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96" t="s">
        <v>49</v>
      </c>
      <c r="Y35" s="297"/>
      <c r="Z35" s="297"/>
      <c r="AA35" s="297"/>
      <c r="AB35" s="297"/>
      <c r="AC35" s="39"/>
      <c r="AD35" s="39"/>
      <c r="AE35" s="39"/>
      <c r="AF35" s="39"/>
      <c r="AG35" s="39"/>
      <c r="AH35" s="39"/>
      <c r="AI35" s="39"/>
      <c r="AJ35" s="39"/>
      <c r="AK35" s="298">
        <f>SUM(AK26:AK33)</f>
        <v>0</v>
      </c>
      <c r="AL35" s="297"/>
      <c r="AM35" s="297"/>
      <c r="AN35" s="297"/>
      <c r="AO35" s="299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50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20250115</v>
      </c>
      <c r="AR44" s="45"/>
    </row>
    <row r="45" spans="2:44" s="4" customFormat="1" ht="36.950000000000003" customHeight="1">
      <c r="B45" s="46"/>
      <c r="C45" s="47" t="s">
        <v>16</v>
      </c>
      <c r="L45" s="287" t="str">
        <f>K6</f>
        <v>Odstranění havarijního stavu návesního rybníka ve Hlincích - oprava stavidla a výtoku</v>
      </c>
      <c r="M45" s="288"/>
      <c r="N45" s="288"/>
      <c r="O45" s="288"/>
      <c r="P45" s="288"/>
      <c r="Q45" s="288"/>
      <c r="R45" s="288"/>
      <c r="S45" s="288"/>
      <c r="T45" s="288"/>
      <c r="U45" s="288"/>
      <c r="V45" s="288"/>
      <c r="W45" s="288"/>
      <c r="X45" s="288"/>
      <c r="Y45" s="288"/>
      <c r="Z45" s="288"/>
      <c r="AA45" s="288"/>
      <c r="AB45" s="288"/>
      <c r="AC45" s="288"/>
      <c r="AD45" s="288"/>
      <c r="AE45" s="288"/>
      <c r="AF45" s="288"/>
      <c r="AG45" s="288"/>
      <c r="AH45" s="288"/>
      <c r="AI45" s="288"/>
      <c r="AJ45" s="288"/>
      <c r="AK45" s="288"/>
      <c r="AL45" s="288"/>
      <c r="AM45" s="288"/>
      <c r="AN45" s="288"/>
      <c r="AO45" s="288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 xml:space="preserve">Hlince, parc. č.: 34/1, 844/1 a 951 </v>
      </c>
      <c r="AI47" s="27" t="s">
        <v>23</v>
      </c>
      <c r="AM47" s="289" t="str">
        <f>IF(AN8= "","",AN8)</f>
        <v>Vyplň údaj</v>
      </c>
      <c r="AN47" s="289"/>
      <c r="AR47" s="32"/>
    </row>
    <row r="48" spans="2:44" s="1" customFormat="1" ht="6.95" customHeight="1">
      <c r="B48" s="32"/>
      <c r="AR48" s="32"/>
    </row>
    <row r="49" spans="1:90" s="1" customFormat="1" ht="15.2" customHeight="1">
      <c r="B49" s="32"/>
      <c r="C49" s="27" t="s">
        <v>24</v>
      </c>
      <c r="L49" s="3" t="str">
        <f>IF(E11= "","",E11)</f>
        <v>Obec Hlince</v>
      </c>
      <c r="AI49" s="27" t="s">
        <v>31</v>
      </c>
      <c r="AM49" s="290" t="str">
        <f>IF(E17="","",E17)</f>
        <v xml:space="preserve"> </v>
      </c>
      <c r="AN49" s="291"/>
      <c r="AO49" s="291"/>
      <c r="AP49" s="291"/>
      <c r="AR49" s="32"/>
      <c r="AS49" s="292" t="s">
        <v>51</v>
      </c>
      <c r="AT49" s="293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0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90" t="str">
        <f>IF(E20="","",E20)</f>
        <v xml:space="preserve"> </v>
      </c>
      <c r="AN50" s="291"/>
      <c r="AO50" s="291"/>
      <c r="AP50" s="291"/>
      <c r="AR50" s="32"/>
      <c r="AS50" s="294"/>
      <c r="AT50" s="295"/>
      <c r="BD50" s="53"/>
    </row>
    <row r="51" spans="1:90" s="1" customFormat="1" ht="10.9" customHeight="1">
      <c r="B51" s="32"/>
      <c r="AR51" s="32"/>
      <c r="AS51" s="294"/>
      <c r="AT51" s="295"/>
      <c r="BD51" s="53"/>
    </row>
    <row r="52" spans="1:90" s="1" customFormat="1" ht="29.25" customHeight="1">
      <c r="B52" s="32"/>
      <c r="C52" s="283" t="s">
        <v>52</v>
      </c>
      <c r="D52" s="284"/>
      <c r="E52" s="284"/>
      <c r="F52" s="284"/>
      <c r="G52" s="284"/>
      <c r="H52" s="54"/>
      <c r="I52" s="285" t="s">
        <v>53</v>
      </c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6" t="s">
        <v>54</v>
      </c>
      <c r="AH52" s="284"/>
      <c r="AI52" s="284"/>
      <c r="AJ52" s="284"/>
      <c r="AK52" s="284"/>
      <c r="AL52" s="284"/>
      <c r="AM52" s="284"/>
      <c r="AN52" s="285" t="s">
        <v>55</v>
      </c>
      <c r="AO52" s="284"/>
      <c r="AP52" s="284"/>
      <c r="AQ52" s="55" t="s">
        <v>56</v>
      </c>
      <c r="AR52" s="32"/>
      <c r="AS52" s="56" t="s">
        <v>57</v>
      </c>
      <c r="AT52" s="57" t="s">
        <v>58</v>
      </c>
      <c r="AU52" s="57" t="s">
        <v>59</v>
      </c>
      <c r="AV52" s="57" t="s">
        <v>60</v>
      </c>
      <c r="AW52" s="57" t="s">
        <v>61</v>
      </c>
      <c r="AX52" s="57" t="s">
        <v>62</v>
      </c>
      <c r="AY52" s="57" t="s">
        <v>63</v>
      </c>
      <c r="AZ52" s="57" t="s">
        <v>64</v>
      </c>
      <c r="BA52" s="57" t="s">
        <v>65</v>
      </c>
      <c r="BB52" s="57" t="s">
        <v>66</v>
      </c>
      <c r="BC52" s="57" t="s">
        <v>67</v>
      </c>
      <c r="BD52" s="58" t="s">
        <v>68</v>
      </c>
    </row>
    <row r="53" spans="1:90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0" s="5" customFormat="1" ht="32.450000000000003" customHeight="1">
      <c r="B54" s="60"/>
      <c r="C54" s="61" t="s">
        <v>69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81">
        <f>ROUND(AG55,2)</f>
        <v>0</v>
      </c>
      <c r="AH54" s="281"/>
      <c r="AI54" s="281"/>
      <c r="AJ54" s="281"/>
      <c r="AK54" s="281"/>
      <c r="AL54" s="281"/>
      <c r="AM54" s="281"/>
      <c r="AN54" s="282">
        <f>SUM(AG54,AT54)</f>
        <v>0</v>
      </c>
      <c r="AO54" s="282"/>
      <c r="AP54" s="282"/>
      <c r="AQ54" s="64" t="s">
        <v>19</v>
      </c>
      <c r="AR54" s="60"/>
      <c r="AS54" s="65">
        <f>ROUND(AS55,2)</f>
        <v>0</v>
      </c>
      <c r="AT54" s="66">
        <f>ROUND(SUM(AV54:AW54),2)</f>
        <v>0</v>
      </c>
      <c r="AU54" s="67">
        <f>ROUND(AU55,5)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ROUND(AZ55,2)</f>
        <v>0</v>
      </c>
      <c r="BA54" s="66">
        <f>ROUND(BA55,2)</f>
        <v>0</v>
      </c>
      <c r="BB54" s="66">
        <f>ROUND(BB55,2)</f>
        <v>0</v>
      </c>
      <c r="BC54" s="66">
        <f>ROUND(BC55,2)</f>
        <v>0</v>
      </c>
      <c r="BD54" s="68">
        <f>ROUND(BD55,2)</f>
        <v>0</v>
      </c>
      <c r="BS54" s="69" t="s">
        <v>70</v>
      </c>
      <c r="BT54" s="69" t="s">
        <v>71</v>
      </c>
      <c r="BV54" s="69" t="s">
        <v>72</v>
      </c>
      <c r="BW54" s="69" t="s">
        <v>5</v>
      </c>
      <c r="BX54" s="69" t="s">
        <v>73</v>
      </c>
      <c r="CL54" s="69" t="s">
        <v>19</v>
      </c>
    </row>
    <row r="55" spans="1:90" s="6" customFormat="1" ht="37.5" customHeight="1">
      <c r="A55" s="70" t="s">
        <v>74</v>
      </c>
      <c r="B55" s="71"/>
      <c r="C55" s="72"/>
      <c r="D55" s="280" t="s">
        <v>14</v>
      </c>
      <c r="E55" s="280"/>
      <c r="F55" s="280"/>
      <c r="G55" s="280"/>
      <c r="H55" s="280"/>
      <c r="I55" s="73"/>
      <c r="J55" s="280" t="s">
        <v>17</v>
      </c>
      <c r="K55" s="280"/>
      <c r="L55" s="280"/>
      <c r="M55" s="280"/>
      <c r="N55" s="280"/>
      <c r="O55" s="280"/>
      <c r="P55" s="280"/>
      <c r="Q55" s="280"/>
      <c r="R55" s="280"/>
      <c r="S55" s="280"/>
      <c r="T55" s="280"/>
      <c r="U55" s="280"/>
      <c r="V55" s="280"/>
      <c r="W55" s="280"/>
      <c r="X55" s="280"/>
      <c r="Y55" s="280"/>
      <c r="Z55" s="280"/>
      <c r="AA55" s="280"/>
      <c r="AB55" s="280"/>
      <c r="AC55" s="280"/>
      <c r="AD55" s="280"/>
      <c r="AE55" s="280"/>
      <c r="AF55" s="280"/>
      <c r="AG55" s="278">
        <f>'20250115 - Odstranění hav...'!J28</f>
        <v>0</v>
      </c>
      <c r="AH55" s="279"/>
      <c r="AI55" s="279"/>
      <c r="AJ55" s="279"/>
      <c r="AK55" s="279"/>
      <c r="AL55" s="279"/>
      <c r="AM55" s="279"/>
      <c r="AN55" s="278">
        <f>SUM(AG55,AT55)</f>
        <v>0</v>
      </c>
      <c r="AO55" s="279"/>
      <c r="AP55" s="279"/>
      <c r="AQ55" s="74" t="s">
        <v>75</v>
      </c>
      <c r="AR55" s="71"/>
      <c r="AS55" s="75">
        <v>0</v>
      </c>
      <c r="AT55" s="76">
        <f>ROUND(SUM(AV55:AW55),2)</f>
        <v>0</v>
      </c>
      <c r="AU55" s="77">
        <f>'20250115 - Odstranění hav...'!P86</f>
        <v>0</v>
      </c>
      <c r="AV55" s="76">
        <f>'20250115 - Odstranění hav...'!J31</f>
        <v>0</v>
      </c>
      <c r="AW55" s="76">
        <f>'20250115 - Odstranění hav...'!J32</f>
        <v>0</v>
      </c>
      <c r="AX55" s="76">
        <f>'20250115 - Odstranění hav...'!J33</f>
        <v>0</v>
      </c>
      <c r="AY55" s="76">
        <f>'20250115 - Odstranění hav...'!J34</f>
        <v>0</v>
      </c>
      <c r="AZ55" s="76">
        <f>'20250115 - Odstranění hav...'!F31</f>
        <v>0</v>
      </c>
      <c r="BA55" s="76">
        <f>'20250115 - Odstranění hav...'!F32</f>
        <v>0</v>
      </c>
      <c r="BB55" s="76">
        <f>'20250115 - Odstranění hav...'!F33</f>
        <v>0</v>
      </c>
      <c r="BC55" s="76">
        <f>'20250115 - Odstranění hav...'!F34</f>
        <v>0</v>
      </c>
      <c r="BD55" s="78">
        <f>'20250115 - Odstranění hav...'!F35</f>
        <v>0</v>
      </c>
      <c r="BT55" s="79" t="s">
        <v>76</v>
      </c>
      <c r="BU55" s="79" t="s">
        <v>77</v>
      </c>
      <c r="BV55" s="79" t="s">
        <v>72</v>
      </c>
      <c r="BW55" s="79" t="s">
        <v>5</v>
      </c>
      <c r="BX55" s="79" t="s">
        <v>73</v>
      </c>
      <c r="CL55" s="79" t="s">
        <v>19</v>
      </c>
    </row>
    <row r="56" spans="1:90" s="1" customFormat="1" ht="30" customHeight="1">
      <c r="B56" s="32"/>
      <c r="AR56" s="32"/>
    </row>
    <row r="57" spans="1:90" s="1" customFormat="1" ht="6.95" customHeight="1"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32"/>
    </row>
  </sheetData>
  <sheetProtection algorithmName="SHA-512" hashValue="goXZw7gRzYkiQlJAtpkcXUiVsg23sZqbD49nsjicgtrCJuCivF49vWk75uzQxAKfCCZhoQztMFu0GA2YjDVMkA==" saltValue="oY0tSw7Y4v+1V9QBDXVmEK+yk2kt1Tn/mkS1+RME3Lcp0CpMQEDpsqsRwu7/YNu3Tg4/I+uXYxaf9xQkinp/5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AN55:AP55"/>
    <mergeCell ref="AG55:AM55"/>
    <mergeCell ref="D55:H55"/>
    <mergeCell ref="J55:AF55"/>
    <mergeCell ref="AG54:AM54"/>
    <mergeCell ref="AN54:AP54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1:P31"/>
  </mergeCells>
  <hyperlinks>
    <hyperlink ref="A55" location="'20250115 - Odstranění hav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8"/>
  <sheetViews>
    <sheetView showGridLines="0" workbookViewId="0">
      <selection activeCell="J10" sqref="J1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AT2" s="17" t="s">
        <v>5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78</v>
      </c>
    </row>
    <row r="4" spans="2:46" ht="24.95" customHeight="1">
      <c r="B4" s="20"/>
      <c r="D4" s="21" t="s">
        <v>79</v>
      </c>
      <c r="L4" s="20"/>
      <c r="M4" s="80" t="s">
        <v>10</v>
      </c>
      <c r="AT4" s="17" t="s">
        <v>4</v>
      </c>
    </row>
    <row r="5" spans="2:46" ht="6.95" customHeight="1">
      <c r="B5" s="20"/>
      <c r="L5" s="20"/>
    </row>
    <row r="6" spans="2:46" s="1" customFormat="1" ht="12" customHeight="1">
      <c r="B6" s="32"/>
      <c r="D6" s="27" t="s">
        <v>16</v>
      </c>
      <c r="L6" s="32"/>
    </row>
    <row r="7" spans="2:46" s="1" customFormat="1" ht="30" customHeight="1">
      <c r="B7" s="32"/>
      <c r="E7" s="287" t="s">
        <v>17</v>
      </c>
      <c r="F7" s="300"/>
      <c r="G7" s="300"/>
      <c r="H7" s="300"/>
      <c r="L7" s="32"/>
    </row>
    <row r="8" spans="2:46" s="1" customFormat="1">
      <c r="B8" s="32"/>
      <c r="L8" s="32"/>
    </row>
    <row r="9" spans="2:46" s="1" customFormat="1" ht="12" customHeight="1">
      <c r="B9" s="32"/>
      <c r="D9" s="27" t="s">
        <v>18</v>
      </c>
      <c r="F9" s="25" t="s">
        <v>19</v>
      </c>
      <c r="I9" s="27" t="s">
        <v>20</v>
      </c>
      <c r="J9" s="25" t="s">
        <v>19</v>
      </c>
      <c r="L9" s="32"/>
    </row>
    <row r="10" spans="2:46" s="1" customFormat="1" ht="12" customHeight="1">
      <c r="B10" s="32"/>
      <c r="D10" s="27" t="s">
        <v>21</v>
      </c>
      <c r="F10" s="25" t="s">
        <v>22</v>
      </c>
      <c r="I10" s="27" t="s">
        <v>23</v>
      </c>
      <c r="J10" s="49" t="str">
        <f>'Rekapitulace stavby'!AN8</f>
        <v>Vyplň údaj</v>
      </c>
      <c r="L10" s="32"/>
    </row>
    <row r="11" spans="2:46" s="1" customFormat="1" ht="10.9" customHeight="1">
      <c r="B11" s="32"/>
      <c r="L11" s="32"/>
    </row>
    <row r="12" spans="2:46" s="1" customFormat="1" ht="12" customHeight="1">
      <c r="B12" s="32"/>
      <c r="D12" s="27" t="s">
        <v>24</v>
      </c>
      <c r="I12" s="27" t="s">
        <v>25</v>
      </c>
      <c r="J12" s="25" t="s">
        <v>26</v>
      </c>
      <c r="L12" s="32"/>
    </row>
    <row r="13" spans="2:46" s="1" customFormat="1" ht="18" customHeight="1">
      <c r="B13" s="32"/>
      <c r="E13" s="25" t="s">
        <v>27</v>
      </c>
      <c r="I13" s="27" t="s">
        <v>28</v>
      </c>
      <c r="J13" s="25" t="s">
        <v>19</v>
      </c>
      <c r="L13" s="32"/>
    </row>
    <row r="14" spans="2:46" s="1" customFormat="1" ht="6.95" customHeight="1">
      <c r="B14" s="32"/>
      <c r="L14" s="32"/>
    </row>
    <row r="15" spans="2:46" s="1" customFormat="1" ht="12" customHeight="1">
      <c r="B15" s="32"/>
      <c r="D15" s="27" t="s">
        <v>29</v>
      </c>
      <c r="I15" s="27" t="s">
        <v>25</v>
      </c>
      <c r="J15" s="28" t="str">
        <f>'Rekapitulace stavby'!AN13</f>
        <v>Vyplň údaj</v>
      </c>
      <c r="L15" s="32"/>
    </row>
    <row r="16" spans="2:46" s="1" customFormat="1" ht="18" customHeight="1">
      <c r="B16" s="32"/>
      <c r="E16" s="301" t="str">
        <f>'Rekapitulace stavby'!E14</f>
        <v>Vyplň údaj</v>
      </c>
      <c r="F16" s="269"/>
      <c r="G16" s="269"/>
      <c r="H16" s="269"/>
      <c r="I16" s="27" t="s">
        <v>28</v>
      </c>
      <c r="J16" s="28" t="str">
        <f>'Rekapitulace stavby'!AN14</f>
        <v>Vyplň údaj</v>
      </c>
      <c r="L16" s="32"/>
    </row>
    <row r="17" spans="2:12" s="1" customFormat="1" ht="6.95" customHeight="1">
      <c r="B17" s="32"/>
      <c r="L17" s="32"/>
    </row>
    <row r="18" spans="2:12" s="1" customFormat="1" ht="12" customHeight="1">
      <c r="B18" s="32"/>
      <c r="D18" s="27" t="s">
        <v>31</v>
      </c>
      <c r="I18" s="27" t="s">
        <v>25</v>
      </c>
      <c r="J18" s="25" t="str">
        <f>IF('Rekapitulace stavby'!AN16="","",'Rekapitulace stavby'!AN16)</f>
        <v/>
      </c>
      <c r="L18" s="32"/>
    </row>
    <row r="19" spans="2:12" s="1" customFormat="1" ht="18" customHeight="1">
      <c r="B19" s="32"/>
      <c r="E19" s="25" t="str">
        <f>IF('Rekapitulace stavby'!E17="","",'Rekapitulace stavby'!E17)</f>
        <v xml:space="preserve"> </v>
      </c>
      <c r="I19" s="27" t="s">
        <v>28</v>
      </c>
      <c r="J19" s="25" t="str">
        <f>IF('Rekapitulace stavby'!AN17="","",'Rekapitulace stavby'!AN17)</f>
        <v/>
      </c>
      <c r="L19" s="32"/>
    </row>
    <row r="20" spans="2:12" s="1" customFormat="1" ht="6.95" customHeight="1">
      <c r="B20" s="32"/>
      <c r="L20" s="32"/>
    </row>
    <row r="21" spans="2:12" s="1" customFormat="1" ht="12" customHeight="1">
      <c r="B21" s="32"/>
      <c r="D21" s="27" t="s">
        <v>34</v>
      </c>
      <c r="I21" s="27" t="s">
        <v>25</v>
      </c>
      <c r="J21" s="25" t="str">
        <f>IF('Rekapitulace stavby'!AN19="","",'Rekapitulace stavby'!AN19)</f>
        <v/>
      </c>
      <c r="L21" s="32"/>
    </row>
    <row r="22" spans="2:12" s="1" customFormat="1" ht="18" customHeight="1">
      <c r="B22" s="32"/>
      <c r="E22" s="25" t="str">
        <f>IF('Rekapitulace stavby'!E20="","",'Rekapitulace stavby'!E20)</f>
        <v xml:space="preserve"> </v>
      </c>
      <c r="I22" s="27" t="s">
        <v>28</v>
      </c>
      <c r="J22" s="25" t="str">
        <f>IF('Rekapitulace stavby'!AN20="","",'Rekapitulace stavby'!AN20)</f>
        <v/>
      </c>
      <c r="L22" s="32"/>
    </row>
    <row r="23" spans="2:12" s="1" customFormat="1" ht="6.95" customHeight="1">
      <c r="B23" s="32"/>
      <c r="L23" s="32"/>
    </row>
    <row r="24" spans="2:12" s="1" customFormat="1" ht="12" customHeight="1">
      <c r="B24" s="32"/>
      <c r="D24" s="27" t="s">
        <v>35</v>
      </c>
      <c r="L24" s="32"/>
    </row>
    <row r="25" spans="2:12" s="7" customFormat="1" ht="71.25" customHeight="1">
      <c r="B25" s="81"/>
      <c r="E25" s="274" t="s">
        <v>36</v>
      </c>
      <c r="F25" s="274"/>
      <c r="G25" s="274"/>
      <c r="H25" s="274"/>
      <c r="L25" s="81"/>
    </row>
    <row r="26" spans="2:12" s="1" customFormat="1" ht="6.95" customHeight="1">
      <c r="B26" s="32"/>
      <c r="L26" s="32"/>
    </row>
    <row r="27" spans="2:12" s="1" customFormat="1" ht="6.95" customHeight="1">
      <c r="B27" s="32"/>
      <c r="D27" s="50"/>
      <c r="E27" s="50"/>
      <c r="F27" s="50"/>
      <c r="G27" s="50"/>
      <c r="H27" s="50"/>
      <c r="I27" s="50"/>
      <c r="J27" s="50"/>
      <c r="K27" s="50"/>
      <c r="L27" s="32"/>
    </row>
    <row r="28" spans="2:12" s="1" customFormat="1" ht="25.35" customHeight="1">
      <c r="B28" s="32"/>
      <c r="D28" s="82" t="s">
        <v>37</v>
      </c>
      <c r="J28" s="63">
        <f>ROUND(J86, 2)</f>
        <v>0</v>
      </c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14.45" customHeight="1">
      <c r="B30" s="32"/>
      <c r="F30" s="35" t="s">
        <v>39</v>
      </c>
      <c r="I30" s="35" t="s">
        <v>38</v>
      </c>
      <c r="J30" s="35" t="s">
        <v>40</v>
      </c>
      <c r="L30" s="32"/>
    </row>
    <row r="31" spans="2:12" s="1" customFormat="1" ht="14.45" customHeight="1">
      <c r="B31" s="32"/>
      <c r="D31" s="52" t="s">
        <v>41</v>
      </c>
      <c r="E31" s="27" t="s">
        <v>42</v>
      </c>
      <c r="F31" s="83">
        <f>ROUND((SUM(BE86:BE227)),  2)</f>
        <v>0</v>
      </c>
      <c r="I31" s="84">
        <v>0.21</v>
      </c>
      <c r="J31" s="83">
        <f>ROUND(((SUM(BE86:BE227))*I31),  2)</f>
        <v>0</v>
      </c>
      <c r="L31" s="32"/>
    </row>
    <row r="32" spans="2:12" s="1" customFormat="1" ht="14.45" customHeight="1">
      <c r="B32" s="32"/>
      <c r="E32" s="27" t="s">
        <v>43</v>
      </c>
      <c r="F32" s="83">
        <f>ROUND((SUM(BF86:BF227)),  2)</f>
        <v>0</v>
      </c>
      <c r="I32" s="84">
        <v>0.12</v>
      </c>
      <c r="J32" s="83">
        <f>ROUND(((SUM(BF86:BF227))*I32),  2)</f>
        <v>0</v>
      </c>
      <c r="L32" s="32"/>
    </row>
    <row r="33" spans="2:12" s="1" customFormat="1" ht="14.45" hidden="1" customHeight="1">
      <c r="B33" s="32"/>
      <c r="E33" s="27" t="s">
        <v>44</v>
      </c>
      <c r="F33" s="83">
        <f>ROUND((SUM(BG86:BG227)),  2)</f>
        <v>0</v>
      </c>
      <c r="I33" s="84">
        <v>0.21</v>
      </c>
      <c r="J33" s="83">
        <f>0</f>
        <v>0</v>
      </c>
      <c r="L33" s="32"/>
    </row>
    <row r="34" spans="2:12" s="1" customFormat="1" ht="14.45" hidden="1" customHeight="1">
      <c r="B34" s="32"/>
      <c r="E34" s="27" t="s">
        <v>45</v>
      </c>
      <c r="F34" s="83">
        <f>ROUND((SUM(BH86:BH227)),  2)</f>
        <v>0</v>
      </c>
      <c r="I34" s="84">
        <v>0.12</v>
      </c>
      <c r="J34" s="83">
        <f>0</f>
        <v>0</v>
      </c>
      <c r="L34" s="32"/>
    </row>
    <row r="35" spans="2:12" s="1" customFormat="1" ht="14.45" hidden="1" customHeight="1">
      <c r="B35" s="32"/>
      <c r="E35" s="27" t="s">
        <v>46</v>
      </c>
      <c r="F35" s="83">
        <f>ROUND((SUM(BI86:BI227)),  2)</f>
        <v>0</v>
      </c>
      <c r="I35" s="84">
        <v>0</v>
      </c>
      <c r="J35" s="83">
        <f>0</f>
        <v>0</v>
      </c>
      <c r="L35" s="32"/>
    </row>
    <row r="36" spans="2:12" s="1" customFormat="1" ht="6.95" customHeight="1">
      <c r="B36" s="32"/>
      <c r="L36" s="32"/>
    </row>
    <row r="37" spans="2:12" s="1" customFormat="1" ht="25.35" customHeight="1">
      <c r="B37" s="32"/>
      <c r="C37" s="85"/>
      <c r="D37" s="86" t="s">
        <v>47</v>
      </c>
      <c r="E37" s="54"/>
      <c r="F37" s="54"/>
      <c r="G37" s="87" t="s">
        <v>48</v>
      </c>
      <c r="H37" s="88" t="s">
        <v>49</v>
      </c>
      <c r="I37" s="54"/>
      <c r="J37" s="89">
        <f>SUM(J28:J35)</f>
        <v>0</v>
      </c>
      <c r="K37" s="90"/>
      <c r="L37" s="32"/>
    </row>
    <row r="38" spans="2:12" s="1" customFormat="1" ht="14.45" customHeight="1"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32"/>
    </row>
    <row r="42" spans="2:12" s="1" customFormat="1" ht="6.95" customHeight="1">
      <c r="B42" s="43"/>
      <c r="C42" s="44"/>
      <c r="D42" s="44"/>
      <c r="E42" s="44"/>
      <c r="F42" s="44"/>
      <c r="G42" s="44"/>
      <c r="H42" s="44"/>
      <c r="I42" s="44"/>
      <c r="J42" s="44"/>
      <c r="K42" s="44"/>
      <c r="L42" s="32"/>
    </row>
    <row r="43" spans="2:12" s="1" customFormat="1" ht="24.95" customHeight="1">
      <c r="B43" s="32"/>
      <c r="C43" s="21" t="s">
        <v>80</v>
      </c>
      <c r="L43" s="32"/>
    </row>
    <row r="44" spans="2:12" s="1" customFormat="1" ht="6.95" customHeight="1">
      <c r="B44" s="32"/>
      <c r="L44" s="32"/>
    </row>
    <row r="45" spans="2:12" s="1" customFormat="1" ht="12" customHeight="1">
      <c r="B45" s="32"/>
      <c r="C45" s="27" t="s">
        <v>16</v>
      </c>
      <c r="L45" s="32"/>
    </row>
    <row r="46" spans="2:12" s="1" customFormat="1" ht="30" customHeight="1">
      <c r="B46" s="32"/>
      <c r="E46" s="287" t="str">
        <f>E7</f>
        <v>Odstranění havarijního stavu návesního rybníka ve Hlincích - oprava stavidla a výtoku</v>
      </c>
      <c r="F46" s="300"/>
      <c r="G46" s="300"/>
      <c r="H46" s="300"/>
      <c r="L46" s="32"/>
    </row>
    <row r="47" spans="2:12" s="1" customFormat="1" ht="6.95" customHeight="1">
      <c r="B47" s="32"/>
      <c r="L47" s="32"/>
    </row>
    <row r="48" spans="2:12" s="1" customFormat="1" ht="12" customHeight="1">
      <c r="B48" s="32"/>
      <c r="C48" s="27" t="s">
        <v>21</v>
      </c>
      <c r="F48" s="25" t="str">
        <f>F10</f>
        <v xml:space="preserve">Hlince, parc. č.: 34/1, 844/1 a 951 </v>
      </c>
      <c r="I48" s="27" t="s">
        <v>23</v>
      </c>
      <c r="J48" s="49" t="str">
        <f>IF(J10="","",J10)</f>
        <v>Vyplň údaj</v>
      </c>
      <c r="L48" s="32"/>
    </row>
    <row r="49" spans="2:47" s="1" customFormat="1" ht="6.95" customHeight="1">
      <c r="B49" s="32"/>
      <c r="L49" s="32"/>
    </row>
    <row r="50" spans="2:47" s="1" customFormat="1" ht="15.2" customHeight="1">
      <c r="B50" s="32"/>
      <c r="C50" s="27" t="s">
        <v>24</v>
      </c>
      <c r="F50" s="25" t="str">
        <f>E13</f>
        <v>Obec Hlince</v>
      </c>
      <c r="I50" s="27" t="s">
        <v>31</v>
      </c>
      <c r="J50" s="30" t="str">
        <f>E19</f>
        <v xml:space="preserve"> </v>
      </c>
      <c r="L50" s="32"/>
    </row>
    <row r="51" spans="2:47" s="1" customFormat="1" ht="15.2" customHeight="1">
      <c r="B51" s="32"/>
      <c r="C51" s="27" t="s">
        <v>29</v>
      </c>
      <c r="F51" s="25" t="str">
        <f>IF(E16="","",E16)</f>
        <v>Vyplň údaj</v>
      </c>
      <c r="I51" s="27" t="s">
        <v>34</v>
      </c>
      <c r="J51" s="30" t="str">
        <f>E22</f>
        <v xml:space="preserve"> </v>
      </c>
      <c r="L51" s="32"/>
    </row>
    <row r="52" spans="2:47" s="1" customFormat="1" ht="10.35" customHeight="1">
      <c r="B52" s="32"/>
      <c r="L52" s="32"/>
    </row>
    <row r="53" spans="2:47" s="1" customFormat="1" ht="29.25" customHeight="1">
      <c r="B53" s="32"/>
      <c r="C53" s="91" t="s">
        <v>81</v>
      </c>
      <c r="D53" s="85"/>
      <c r="E53" s="85"/>
      <c r="F53" s="85"/>
      <c r="G53" s="85"/>
      <c r="H53" s="85"/>
      <c r="I53" s="85"/>
      <c r="J53" s="92" t="s">
        <v>82</v>
      </c>
      <c r="K53" s="85"/>
      <c r="L53" s="32"/>
    </row>
    <row r="54" spans="2:47" s="1" customFormat="1" ht="10.35" customHeight="1">
      <c r="B54" s="32"/>
      <c r="L54" s="32"/>
    </row>
    <row r="55" spans="2:47" s="1" customFormat="1" ht="22.9" customHeight="1">
      <c r="B55" s="32"/>
      <c r="C55" s="93" t="s">
        <v>69</v>
      </c>
      <c r="J55" s="63">
        <f>J86</f>
        <v>0</v>
      </c>
      <c r="L55" s="32"/>
      <c r="AU55" s="17" t="s">
        <v>83</v>
      </c>
    </row>
    <row r="56" spans="2:47" s="8" customFormat="1" ht="24.95" customHeight="1">
      <c r="B56" s="94"/>
      <c r="D56" s="95" t="s">
        <v>84</v>
      </c>
      <c r="E56" s="96"/>
      <c r="F56" s="96"/>
      <c r="G56" s="96"/>
      <c r="H56" s="96"/>
      <c r="I56" s="96"/>
      <c r="J56" s="97">
        <f>J87</f>
        <v>0</v>
      </c>
      <c r="L56" s="94"/>
    </row>
    <row r="57" spans="2:47" s="9" customFormat="1" ht="19.899999999999999" customHeight="1">
      <c r="B57" s="98"/>
      <c r="D57" s="99" t="s">
        <v>85</v>
      </c>
      <c r="E57" s="100"/>
      <c r="F57" s="100"/>
      <c r="G57" s="100"/>
      <c r="H57" s="100"/>
      <c r="I57" s="100"/>
      <c r="J57" s="101">
        <f>J88</f>
        <v>0</v>
      </c>
      <c r="L57" s="98"/>
    </row>
    <row r="58" spans="2:47" s="9" customFormat="1" ht="19.899999999999999" customHeight="1">
      <c r="B58" s="98"/>
      <c r="D58" s="99" t="s">
        <v>86</v>
      </c>
      <c r="E58" s="100"/>
      <c r="F58" s="100"/>
      <c r="G58" s="100"/>
      <c r="H58" s="100"/>
      <c r="I58" s="100"/>
      <c r="J58" s="101">
        <f>J113</f>
        <v>0</v>
      </c>
      <c r="L58" s="98"/>
    </row>
    <row r="59" spans="2:47" s="9" customFormat="1" ht="19.899999999999999" customHeight="1">
      <c r="B59" s="98"/>
      <c r="D59" s="99" t="s">
        <v>87</v>
      </c>
      <c r="E59" s="100"/>
      <c r="F59" s="100"/>
      <c r="G59" s="100"/>
      <c r="H59" s="100"/>
      <c r="I59" s="100"/>
      <c r="J59" s="101">
        <f>J124</f>
        <v>0</v>
      </c>
      <c r="L59" s="98"/>
    </row>
    <row r="60" spans="2:47" s="9" customFormat="1" ht="19.899999999999999" customHeight="1">
      <c r="B60" s="98"/>
      <c r="D60" s="99" t="s">
        <v>88</v>
      </c>
      <c r="E60" s="100"/>
      <c r="F60" s="100"/>
      <c r="G60" s="100"/>
      <c r="H60" s="100"/>
      <c r="I60" s="100"/>
      <c r="J60" s="101">
        <f>J161</f>
        <v>0</v>
      </c>
      <c r="L60" s="98"/>
    </row>
    <row r="61" spans="2:47" s="9" customFormat="1" ht="19.899999999999999" customHeight="1">
      <c r="B61" s="98"/>
      <c r="D61" s="99" t="s">
        <v>89</v>
      </c>
      <c r="E61" s="100"/>
      <c r="F61" s="100"/>
      <c r="G61" s="100"/>
      <c r="H61" s="100"/>
      <c r="I61" s="100"/>
      <c r="J61" s="101">
        <f>J183</f>
        <v>0</v>
      </c>
      <c r="L61" s="98"/>
    </row>
    <row r="62" spans="2:47" s="9" customFormat="1" ht="19.899999999999999" customHeight="1">
      <c r="B62" s="98"/>
      <c r="D62" s="99" t="s">
        <v>90</v>
      </c>
      <c r="E62" s="100"/>
      <c r="F62" s="100"/>
      <c r="G62" s="100"/>
      <c r="H62" s="100"/>
      <c r="I62" s="100"/>
      <c r="J62" s="101">
        <f>J192</f>
        <v>0</v>
      </c>
      <c r="L62" s="98"/>
    </row>
    <row r="63" spans="2:47" s="9" customFormat="1" ht="19.899999999999999" customHeight="1">
      <c r="B63" s="98"/>
      <c r="D63" s="99" t="s">
        <v>91</v>
      </c>
      <c r="E63" s="100"/>
      <c r="F63" s="100"/>
      <c r="G63" s="100"/>
      <c r="H63" s="100"/>
      <c r="I63" s="100"/>
      <c r="J63" s="101">
        <f>J200</f>
        <v>0</v>
      </c>
      <c r="L63" s="98"/>
    </row>
    <row r="64" spans="2:47" s="9" customFormat="1" ht="19.899999999999999" customHeight="1">
      <c r="B64" s="98"/>
      <c r="D64" s="99" t="s">
        <v>92</v>
      </c>
      <c r="E64" s="100"/>
      <c r="F64" s="100"/>
      <c r="G64" s="100"/>
      <c r="H64" s="100"/>
      <c r="I64" s="100"/>
      <c r="J64" s="101">
        <f>J210</f>
        <v>0</v>
      </c>
      <c r="L64" s="98"/>
    </row>
    <row r="65" spans="2:12" s="8" customFormat="1" ht="24.95" customHeight="1">
      <c r="B65" s="94"/>
      <c r="D65" s="95" t="s">
        <v>93</v>
      </c>
      <c r="E65" s="96"/>
      <c r="F65" s="96"/>
      <c r="G65" s="96"/>
      <c r="H65" s="96"/>
      <c r="I65" s="96"/>
      <c r="J65" s="97">
        <f>J214</f>
        <v>0</v>
      </c>
      <c r="L65" s="94"/>
    </row>
    <row r="66" spans="2:12" s="9" customFormat="1" ht="19.899999999999999" customHeight="1">
      <c r="B66" s="98"/>
      <c r="D66" s="99" t="s">
        <v>94</v>
      </c>
      <c r="E66" s="100"/>
      <c r="F66" s="100"/>
      <c r="G66" s="100"/>
      <c r="H66" s="100"/>
      <c r="I66" s="100"/>
      <c r="J66" s="101">
        <f>J215</f>
        <v>0</v>
      </c>
      <c r="L66" s="98"/>
    </row>
    <row r="67" spans="2:12" s="8" customFormat="1" ht="24.95" customHeight="1">
      <c r="B67" s="94"/>
      <c r="D67" s="95" t="s">
        <v>95</v>
      </c>
      <c r="E67" s="96"/>
      <c r="F67" s="96"/>
      <c r="G67" s="96"/>
      <c r="H67" s="96"/>
      <c r="I67" s="96"/>
      <c r="J67" s="97">
        <f>J223</f>
        <v>0</v>
      </c>
      <c r="L67" s="94"/>
    </row>
    <row r="68" spans="2:12" s="9" customFormat="1" ht="19.899999999999999" customHeight="1">
      <c r="B68" s="98"/>
      <c r="D68" s="99" t="s">
        <v>96</v>
      </c>
      <c r="E68" s="100"/>
      <c r="F68" s="100"/>
      <c r="G68" s="100"/>
      <c r="H68" s="100"/>
      <c r="I68" s="100"/>
      <c r="J68" s="101">
        <f>J224</f>
        <v>0</v>
      </c>
      <c r="L68" s="98"/>
    </row>
    <row r="69" spans="2:12" s="1" customFormat="1" ht="21.75" customHeight="1">
      <c r="B69" s="32"/>
      <c r="L69" s="32"/>
    </row>
    <row r="70" spans="2:12" s="1" customFormat="1" ht="6.95" customHeight="1"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32"/>
    </row>
    <row r="74" spans="2:12" s="1" customFormat="1" ht="6.95" customHeight="1"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32"/>
    </row>
    <row r="75" spans="2:12" s="1" customFormat="1" ht="24.95" customHeight="1">
      <c r="B75" s="32"/>
      <c r="C75" s="21" t="s">
        <v>97</v>
      </c>
      <c r="L75" s="32"/>
    </row>
    <row r="76" spans="2:12" s="1" customFormat="1" ht="6.95" customHeight="1">
      <c r="B76" s="32"/>
      <c r="L76" s="32"/>
    </row>
    <row r="77" spans="2:12" s="1" customFormat="1" ht="12" customHeight="1">
      <c r="B77" s="32"/>
      <c r="C77" s="27" t="s">
        <v>16</v>
      </c>
      <c r="L77" s="32"/>
    </row>
    <row r="78" spans="2:12" s="1" customFormat="1" ht="30" customHeight="1">
      <c r="B78" s="32"/>
      <c r="E78" s="287" t="str">
        <f>E7</f>
        <v>Odstranění havarijního stavu návesního rybníka ve Hlincích - oprava stavidla a výtoku</v>
      </c>
      <c r="F78" s="300"/>
      <c r="G78" s="300"/>
      <c r="H78" s="300"/>
      <c r="L78" s="32"/>
    </row>
    <row r="79" spans="2:12" s="1" customFormat="1" ht="6.95" customHeight="1">
      <c r="B79" s="32"/>
      <c r="L79" s="32"/>
    </row>
    <row r="80" spans="2:12" s="1" customFormat="1" ht="12" customHeight="1">
      <c r="B80" s="32"/>
      <c r="C80" s="27" t="s">
        <v>21</v>
      </c>
      <c r="F80" s="25" t="str">
        <f>F10</f>
        <v xml:space="preserve">Hlince, parc. č.: 34/1, 844/1 a 951 </v>
      </c>
      <c r="I80" s="27" t="s">
        <v>23</v>
      </c>
      <c r="J80" s="49" t="str">
        <f>IF(J10="","",J10)</f>
        <v>Vyplň údaj</v>
      </c>
      <c r="L80" s="32"/>
    </row>
    <row r="81" spans="2:65" s="1" customFormat="1" ht="6.95" customHeight="1">
      <c r="B81" s="32"/>
      <c r="L81" s="32"/>
    </row>
    <row r="82" spans="2:65" s="1" customFormat="1" ht="15.2" customHeight="1">
      <c r="B82" s="32"/>
      <c r="C82" s="27" t="s">
        <v>24</v>
      </c>
      <c r="F82" s="25" t="str">
        <f>E13</f>
        <v>Obec Hlince</v>
      </c>
      <c r="I82" s="27" t="s">
        <v>31</v>
      </c>
      <c r="J82" s="30" t="str">
        <f>E19</f>
        <v xml:space="preserve"> </v>
      </c>
      <c r="L82" s="32"/>
    </row>
    <row r="83" spans="2:65" s="1" customFormat="1" ht="15.2" customHeight="1">
      <c r="B83" s="32"/>
      <c r="C83" s="27" t="s">
        <v>29</v>
      </c>
      <c r="F83" s="25" t="str">
        <f>IF(E16="","",E16)</f>
        <v>Vyplň údaj</v>
      </c>
      <c r="I83" s="27" t="s">
        <v>34</v>
      </c>
      <c r="J83" s="30" t="str">
        <f>E22</f>
        <v xml:space="preserve"> </v>
      </c>
      <c r="L83" s="32"/>
    </row>
    <row r="84" spans="2:65" s="1" customFormat="1" ht="10.35" customHeight="1">
      <c r="B84" s="32"/>
      <c r="L84" s="32"/>
    </row>
    <row r="85" spans="2:65" s="10" customFormat="1" ht="29.25" customHeight="1">
      <c r="B85" s="102"/>
      <c r="C85" s="103" t="s">
        <v>98</v>
      </c>
      <c r="D85" s="104" t="s">
        <v>56</v>
      </c>
      <c r="E85" s="104" t="s">
        <v>52</v>
      </c>
      <c r="F85" s="104" t="s">
        <v>53</v>
      </c>
      <c r="G85" s="104" t="s">
        <v>99</v>
      </c>
      <c r="H85" s="104" t="s">
        <v>100</v>
      </c>
      <c r="I85" s="104" t="s">
        <v>101</v>
      </c>
      <c r="J85" s="105" t="s">
        <v>82</v>
      </c>
      <c r="K85" s="106" t="s">
        <v>102</v>
      </c>
      <c r="L85" s="102"/>
      <c r="M85" s="56" t="s">
        <v>19</v>
      </c>
      <c r="N85" s="57" t="s">
        <v>41</v>
      </c>
      <c r="O85" s="57" t="s">
        <v>103</v>
      </c>
      <c r="P85" s="57" t="s">
        <v>104</v>
      </c>
      <c r="Q85" s="57" t="s">
        <v>105</v>
      </c>
      <c r="R85" s="57" t="s">
        <v>106</v>
      </c>
      <c r="S85" s="57" t="s">
        <v>107</v>
      </c>
      <c r="T85" s="58" t="s">
        <v>108</v>
      </c>
    </row>
    <row r="86" spans="2:65" s="1" customFormat="1" ht="22.9" customHeight="1">
      <c r="B86" s="32"/>
      <c r="C86" s="61" t="s">
        <v>109</v>
      </c>
      <c r="J86" s="107">
        <f>BK86</f>
        <v>0</v>
      </c>
      <c r="L86" s="32"/>
      <c r="M86" s="59"/>
      <c r="N86" s="50"/>
      <c r="O86" s="50"/>
      <c r="P86" s="108">
        <f>P87+P214+P223</f>
        <v>0</v>
      </c>
      <c r="Q86" s="50"/>
      <c r="R86" s="108">
        <f>R87+R214+R223</f>
        <v>32.987603699999994</v>
      </c>
      <c r="S86" s="50"/>
      <c r="T86" s="109">
        <f>T87+T214+T223</f>
        <v>0</v>
      </c>
      <c r="AT86" s="17" t="s">
        <v>70</v>
      </c>
      <c r="AU86" s="17" t="s">
        <v>83</v>
      </c>
      <c r="BK86" s="110">
        <f>BK87+BK214+BK223</f>
        <v>0</v>
      </c>
    </row>
    <row r="87" spans="2:65" s="11" customFormat="1" ht="25.9" customHeight="1">
      <c r="B87" s="111"/>
      <c r="D87" s="112" t="s">
        <v>70</v>
      </c>
      <c r="E87" s="113" t="s">
        <v>110</v>
      </c>
      <c r="F87" s="113" t="s">
        <v>111</v>
      </c>
      <c r="I87" s="114"/>
      <c r="J87" s="115">
        <f>BK87</f>
        <v>0</v>
      </c>
      <c r="L87" s="111"/>
      <c r="M87" s="116"/>
      <c r="P87" s="117">
        <f>P88+P113+P124+P161+P183+P192+P200+P210</f>
        <v>0</v>
      </c>
      <c r="R87" s="117">
        <f>R88+R113+R124+R161+R183+R192+R200+R210</f>
        <v>32.985103699999996</v>
      </c>
      <c r="T87" s="118">
        <f>T88+T113+T124+T161+T183+T192+T200+T210</f>
        <v>0</v>
      </c>
      <c r="AR87" s="112" t="s">
        <v>76</v>
      </c>
      <c r="AT87" s="119" t="s">
        <v>70</v>
      </c>
      <c r="AU87" s="119" t="s">
        <v>71</v>
      </c>
      <c r="AY87" s="112" t="s">
        <v>112</v>
      </c>
      <c r="BK87" s="120">
        <f>BK88+BK113+BK124+BK161+BK183+BK192+BK200+BK210</f>
        <v>0</v>
      </c>
    </row>
    <row r="88" spans="2:65" s="11" customFormat="1" ht="22.9" customHeight="1">
      <c r="B88" s="111"/>
      <c r="D88" s="112" t="s">
        <v>70</v>
      </c>
      <c r="E88" s="121" t="s">
        <v>76</v>
      </c>
      <c r="F88" s="121" t="s">
        <v>113</v>
      </c>
      <c r="I88" s="114"/>
      <c r="J88" s="122">
        <f>BK88</f>
        <v>0</v>
      </c>
      <c r="L88" s="111"/>
      <c r="M88" s="116"/>
      <c r="P88" s="117">
        <f>SUM(P89:P112)</f>
        <v>0</v>
      </c>
      <c r="R88" s="117">
        <f>SUM(R89:R112)</f>
        <v>1.8000000000000002E-3</v>
      </c>
      <c r="T88" s="118">
        <f>SUM(T89:T112)</f>
        <v>0</v>
      </c>
      <c r="AR88" s="112" t="s">
        <v>76</v>
      </c>
      <c r="AT88" s="119" t="s">
        <v>70</v>
      </c>
      <c r="AU88" s="119" t="s">
        <v>76</v>
      </c>
      <c r="AY88" s="112" t="s">
        <v>112</v>
      </c>
      <c r="BK88" s="120">
        <f>SUM(BK89:BK112)</f>
        <v>0</v>
      </c>
    </row>
    <row r="89" spans="2:65" s="1" customFormat="1" ht="24.2" customHeight="1">
      <c r="B89" s="32"/>
      <c r="C89" s="123" t="s">
        <v>76</v>
      </c>
      <c r="D89" s="123" t="s">
        <v>114</v>
      </c>
      <c r="E89" s="124" t="s">
        <v>115</v>
      </c>
      <c r="F89" s="125" t="s">
        <v>116</v>
      </c>
      <c r="G89" s="126" t="s">
        <v>117</v>
      </c>
      <c r="H89" s="127">
        <v>1</v>
      </c>
      <c r="I89" s="128"/>
      <c r="J89" s="129">
        <f>ROUND(I89*H89,2)</f>
        <v>0</v>
      </c>
      <c r="K89" s="130"/>
      <c r="L89" s="32"/>
      <c r="M89" s="131" t="s">
        <v>19</v>
      </c>
      <c r="N89" s="132" t="s">
        <v>42</v>
      </c>
      <c r="P89" s="133">
        <f>O89*H89</f>
        <v>0</v>
      </c>
      <c r="Q89" s="133">
        <v>0</v>
      </c>
      <c r="R89" s="133">
        <f>Q89*H89</f>
        <v>0</v>
      </c>
      <c r="S89" s="133">
        <v>0</v>
      </c>
      <c r="T89" s="134">
        <f>S89*H89</f>
        <v>0</v>
      </c>
      <c r="AR89" s="135" t="s">
        <v>118</v>
      </c>
      <c r="AT89" s="135" t="s">
        <v>114</v>
      </c>
      <c r="AU89" s="135" t="s">
        <v>78</v>
      </c>
      <c r="AY89" s="17" t="s">
        <v>112</v>
      </c>
      <c r="BE89" s="136">
        <f>IF(N89="základní",J89,0)</f>
        <v>0</v>
      </c>
      <c r="BF89" s="136">
        <f>IF(N89="snížená",J89,0)</f>
        <v>0</v>
      </c>
      <c r="BG89" s="136">
        <f>IF(N89="zákl. přenesená",J89,0)</f>
        <v>0</v>
      </c>
      <c r="BH89" s="136">
        <f>IF(N89="sníž. přenesená",J89,0)</f>
        <v>0</v>
      </c>
      <c r="BI89" s="136">
        <f>IF(N89="nulová",J89,0)</f>
        <v>0</v>
      </c>
      <c r="BJ89" s="17" t="s">
        <v>76</v>
      </c>
      <c r="BK89" s="136">
        <f>ROUND(I89*H89,2)</f>
        <v>0</v>
      </c>
      <c r="BL89" s="17" t="s">
        <v>118</v>
      </c>
      <c r="BM89" s="135" t="s">
        <v>119</v>
      </c>
    </row>
    <row r="90" spans="2:65" s="1" customFormat="1">
      <c r="B90" s="32"/>
      <c r="D90" s="137" t="s">
        <v>120</v>
      </c>
      <c r="F90" s="138" t="s">
        <v>116</v>
      </c>
      <c r="I90" s="139"/>
      <c r="L90" s="32"/>
      <c r="M90" s="140"/>
      <c r="T90" s="53"/>
      <c r="AT90" s="17" t="s">
        <v>120</v>
      </c>
      <c r="AU90" s="17" t="s">
        <v>78</v>
      </c>
    </row>
    <row r="91" spans="2:65" s="1" customFormat="1">
      <c r="B91" s="32"/>
      <c r="D91" s="141" t="s">
        <v>121</v>
      </c>
      <c r="F91" s="142" t="s">
        <v>122</v>
      </c>
      <c r="I91" s="139"/>
      <c r="L91" s="32"/>
      <c r="M91" s="140"/>
      <c r="T91" s="53"/>
      <c r="AT91" s="17" t="s">
        <v>121</v>
      </c>
      <c r="AU91" s="17" t="s">
        <v>78</v>
      </c>
    </row>
    <row r="92" spans="2:65" s="1" customFormat="1" ht="24.2" customHeight="1">
      <c r="B92" s="32"/>
      <c r="C92" s="123" t="s">
        <v>78</v>
      </c>
      <c r="D92" s="123" t="s">
        <v>114</v>
      </c>
      <c r="E92" s="124" t="s">
        <v>123</v>
      </c>
      <c r="F92" s="125" t="s">
        <v>124</v>
      </c>
      <c r="G92" s="126" t="s">
        <v>125</v>
      </c>
      <c r="H92" s="127">
        <v>50</v>
      </c>
      <c r="I92" s="128"/>
      <c r="J92" s="129">
        <f>ROUND(I92*H92,2)</f>
        <v>0</v>
      </c>
      <c r="K92" s="130"/>
      <c r="L92" s="32"/>
      <c r="M92" s="131" t="s">
        <v>19</v>
      </c>
      <c r="N92" s="132" t="s">
        <v>42</v>
      </c>
      <c r="P92" s="133">
        <f>O92*H92</f>
        <v>0</v>
      </c>
      <c r="Q92" s="133">
        <v>0</v>
      </c>
      <c r="R92" s="133">
        <f>Q92*H92</f>
        <v>0</v>
      </c>
      <c r="S92" s="133">
        <v>0</v>
      </c>
      <c r="T92" s="134">
        <f>S92*H92</f>
        <v>0</v>
      </c>
      <c r="AR92" s="135" t="s">
        <v>118</v>
      </c>
      <c r="AT92" s="135" t="s">
        <v>114</v>
      </c>
      <c r="AU92" s="135" t="s">
        <v>78</v>
      </c>
      <c r="AY92" s="17" t="s">
        <v>112</v>
      </c>
      <c r="BE92" s="136">
        <f>IF(N92="základní",J92,0)</f>
        <v>0</v>
      </c>
      <c r="BF92" s="136">
        <f>IF(N92="snížená",J92,0)</f>
        <v>0</v>
      </c>
      <c r="BG92" s="136">
        <f>IF(N92="zákl. přenesená",J92,0)</f>
        <v>0</v>
      </c>
      <c r="BH92" s="136">
        <f>IF(N92="sníž. přenesená",J92,0)</f>
        <v>0</v>
      </c>
      <c r="BI92" s="136">
        <f>IF(N92="nulová",J92,0)</f>
        <v>0</v>
      </c>
      <c r="BJ92" s="17" t="s">
        <v>76</v>
      </c>
      <c r="BK92" s="136">
        <f>ROUND(I92*H92,2)</f>
        <v>0</v>
      </c>
      <c r="BL92" s="17" t="s">
        <v>118</v>
      </c>
      <c r="BM92" s="135" t="s">
        <v>126</v>
      </c>
    </row>
    <row r="93" spans="2:65" s="1" customFormat="1">
      <c r="B93" s="32"/>
      <c r="D93" s="137" t="s">
        <v>120</v>
      </c>
      <c r="F93" s="138" t="s">
        <v>124</v>
      </c>
      <c r="I93" s="139"/>
      <c r="L93" s="32"/>
      <c r="M93" s="140"/>
      <c r="T93" s="53"/>
      <c r="AT93" s="17" t="s">
        <v>120</v>
      </c>
      <c r="AU93" s="17" t="s">
        <v>78</v>
      </c>
    </row>
    <row r="94" spans="2:65" s="12" customFormat="1">
      <c r="B94" s="143"/>
      <c r="D94" s="137" t="s">
        <v>127</v>
      </c>
      <c r="E94" s="144" t="s">
        <v>19</v>
      </c>
      <c r="F94" s="145" t="s">
        <v>128</v>
      </c>
      <c r="H94" s="146">
        <v>50</v>
      </c>
      <c r="I94" s="147"/>
      <c r="L94" s="143"/>
      <c r="M94" s="148"/>
      <c r="T94" s="149"/>
      <c r="AT94" s="144" t="s">
        <v>127</v>
      </c>
      <c r="AU94" s="144" t="s">
        <v>78</v>
      </c>
      <c r="AV94" s="12" t="s">
        <v>78</v>
      </c>
      <c r="AW94" s="12" t="s">
        <v>33</v>
      </c>
      <c r="AX94" s="12" t="s">
        <v>76</v>
      </c>
      <c r="AY94" s="144" t="s">
        <v>112</v>
      </c>
    </row>
    <row r="95" spans="2:65" s="1" customFormat="1" ht="37.9" customHeight="1">
      <c r="B95" s="32"/>
      <c r="C95" s="123" t="s">
        <v>129</v>
      </c>
      <c r="D95" s="123" t="s">
        <v>114</v>
      </c>
      <c r="E95" s="124" t="s">
        <v>130</v>
      </c>
      <c r="F95" s="125" t="s">
        <v>131</v>
      </c>
      <c r="G95" s="126" t="s">
        <v>117</v>
      </c>
      <c r="H95" s="127">
        <v>1</v>
      </c>
      <c r="I95" s="128"/>
      <c r="J95" s="129">
        <f>ROUND(I95*H95,2)</f>
        <v>0</v>
      </c>
      <c r="K95" s="130"/>
      <c r="L95" s="32"/>
      <c r="M95" s="131" t="s">
        <v>19</v>
      </c>
      <c r="N95" s="132" t="s">
        <v>42</v>
      </c>
      <c r="P95" s="133">
        <f>O95*H95</f>
        <v>0</v>
      </c>
      <c r="Q95" s="133">
        <v>0</v>
      </c>
      <c r="R95" s="133">
        <f>Q95*H95</f>
        <v>0</v>
      </c>
      <c r="S95" s="133">
        <v>0</v>
      </c>
      <c r="T95" s="134">
        <f>S95*H95</f>
        <v>0</v>
      </c>
      <c r="AR95" s="135" t="s">
        <v>118</v>
      </c>
      <c r="AT95" s="135" t="s">
        <v>114</v>
      </c>
      <c r="AU95" s="135" t="s">
        <v>78</v>
      </c>
      <c r="AY95" s="17" t="s">
        <v>112</v>
      </c>
      <c r="BE95" s="136">
        <f>IF(N95="základní",J95,0)</f>
        <v>0</v>
      </c>
      <c r="BF95" s="136">
        <f>IF(N95="snížená",J95,0)</f>
        <v>0</v>
      </c>
      <c r="BG95" s="136">
        <f>IF(N95="zákl. přenesená",J95,0)</f>
        <v>0</v>
      </c>
      <c r="BH95" s="136">
        <f>IF(N95="sníž. přenesená",J95,0)</f>
        <v>0</v>
      </c>
      <c r="BI95" s="136">
        <f>IF(N95="nulová",J95,0)</f>
        <v>0</v>
      </c>
      <c r="BJ95" s="17" t="s">
        <v>76</v>
      </c>
      <c r="BK95" s="136">
        <f>ROUND(I95*H95,2)</f>
        <v>0</v>
      </c>
      <c r="BL95" s="17" t="s">
        <v>118</v>
      </c>
      <c r="BM95" s="135" t="s">
        <v>132</v>
      </c>
    </row>
    <row r="96" spans="2:65" s="1" customFormat="1" ht="19.5">
      <c r="B96" s="32"/>
      <c r="D96" s="137" t="s">
        <v>120</v>
      </c>
      <c r="F96" s="138" t="s">
        <v>131</v>
      </c>
      <c r="I96" s="139"/>
      <c r="L96" s="32"/>
      <c r="M96" s="140"/>
      <c r="T96" s="53"/>
      <c r="AT96" s="17" t="s">
        <v>120</v>
      </c>
      <c r="AU96" s="17" t="s">
        <v>78</v>
      </c>
    </row>
    <row r="97" spans="2:65" s="1" customFormat="1">
      <c r="B97" s="32"/>
      <c r="D97" s="141" t="s">
        <v>121</v>
      </c>
      <c r="F97" s="142" t="s">
        <v>133</v>
      </c>
      <c r="I97" s="139"/>
      <c r="L97" s="32"/>
      <c r="M97" s="140"/>
      <c r="T97" s="53"/>
      <c r="AT97" s="17" t="s">
        <v>121</v>
      </c>
      <c r="AU97" s="17" t="s">
        <v>78</v>
      </c>
    </row>
    <row r="98" spans="2:65" s="1" customFormat="1" ht="33" customHeight="1">
      <c r="B98" s="32"/>
      <c r="C98" s="123" t="s">
        <v>118</v>
      </c>
      <c r="D98" s="123" t="s">
        <v>114</v>
      </c>
      <c r="E98" s="124" t="s">
        <v>134</v>
      </c>
      <c r="F98" s="125" t="s">
        <v>135</v>
      </c>
      <c r="G98" s="126" t="s">
        <v>136</v>
      </c>
      <c r="H98" s="127">
        <v>60</v>
      </c>
      <c r="I98" s="128"/>
      <c r="J98" s="129">
        <f>ROUND(I98*H98,2)</f>
        <v>0</v>
      </c>
      <c r="K98" s="130"/>
      <c r="L98" s="32"/>
      <c r="M98" s="131" t="s">
        <v>19</v>
      </c>
      <c r="N98" s="132" t="s">
        <v>42</v>
      </c>
      <c r="P98" s="133">
        <f>O98*H98</f>
        <v>0</v>
      </c>
      <c r="Q98" s="133">
        <v>0</v>
      </c>
      <c r="R98" s="133">
        <f>Q98*H98</f>
        <v>0</v>
      </c>
      <c r="S98" s="133">
        <v>0</v>
      </c>
      <c r="T98" s="134">
        <f>S98*H98</f>
        <v>0</v>
      </c>
      <c r="AR98" s="135" t="s">
        <v>118</v>
      </c>
      <c r="AT98" s="135" t="s">
        <v>114</v>
      </c>
      <c r="AU98" s="135" t="s">
        <v>78</v>
      </c>
      <c r="AY98" s="17" t="s">
        <v>112</v>
      </c>
      <c r="BE98" s="136">
        <f>IF(N98="základní",J98,0)</f>
        <v>0</v>
      </c>
      <c r="BF98" s="136">
        <f>IF(N98="snížená",J98,0)</f>
        <v>0</v>
      </c>
      <c r="BG98" s="136">
        <f>IF(N98="zákl. přenesená",J98,0)</f>
        <v>0</v>
      </c>
      <c r="BH98" s="136">
        <f>IF(N98="sníž. přenesená",J98,0)</f>
        <v>0</v>
      </c>
      <c r="BI98" s="136">
        <f>IF(N98="nulová",J98,0)</f>
        <v>0</v>
      </c>
      <c r="BJ98" s="17" t="s">
        <v>76</v>
      </c>
      <c r="BK98" s="136">
        <f>ROUND(I98*H98,2)</f>
        <v>0</v>
      </c>
      <c r="BL98" s="17" t="s">
        <v>118</v>
      </c>
      <c r="BM98" s="135" t="s">
        <v>137</v>
      </c>
    </row>
    <row r="99" spans="2:65" s="1" customFormat="1" ht="19.5">
      <c r="B99" s="32"/>
      <c r="D99" s="137" t="s">
        <v>120</v>
      </c>
      <c r="F99" s="138" t="s">
        <v>135</v>
      </c>
      <c r="I99" s="139"/>
      <c r="L99" s="32"/>
      <c r="M99" s="140"/>
      <c r="T99" s="53"/>
      <c r="AT99" s="17" t="s">
        <v>120</v>
      </c>
      <c r="AU99" s="17" t="s">
        <v>78</v>
      </c>
    </row>
    <row r="100" spans="2:65" s="1" customFormat="1">
      <c r="B100" s="32"/>
      <c r="D100" s="141" t="s">
        <v>121</v>
      </c>
      <c r="F100" s="142" t="s">
        <v>138</v>
      </c>
      <c r="I100" s="139"/>
      <c r="L100" s="32"/>
      <c r="M100" s="140"/>
      <c r="T100" s="53"/>
      <c r="AT100" s="17" t="s">
        <v>121</v>
      </c>
      <c r="AU100" s="17" t="s">
        <v>78</v>
      </c>
    </row>
    <row r="101" spans="2:65" s="1" customFormat="1" ht="24.2" customHeight="1">
      <c r="B101" s="32"/>
      <c r="C101" s="123" t="s">
        <v>139</v>
      </c>
      <c r="D101" s="123" t="s">
        <v>114</v>
      </c>
      <c r="E101" s="124" t="s">
        <v>140</v>
      </c>
      <c r="F101" s="125" t="s">
        <v>141</v>
      </c>
      <c r="G101" s="126" t="s">
        <v>136</v>
      </c>
      <c r="H101" s="127">
        <v>17</v>
      </c>
      <c r="I101" s="128"/>
      <c r="J101" s="129">
        <f>ROUND(I101*H101,2)</f>
        <v>0</v>
      </c>
      <c r="K101" s="130"/>
      <c r="L101" s="32"/>
      <c r="M101" s="131" t="s">
        <v>19</v>
      </c>
      <c r="N101" s="132" t="s">
        <v>42</v>
      </c>
      <c r="P101" s="133">
        <f>O101*H101</f>
        <v>0</v>
      </c>
      <c r="Q101" s="133">
        <v>0</v>
      </c>
      <c r="R101" s="133">
        <f>Q101*H101</f>
        <v>0</v>
      </c>
      <c r="S101" s="133">
        <v>0</v>
      </c>
      <c r="T101" s="134">
        <f>S101*H101</f>
        <v>0</v>
      </c>
      <c r="AR101" s="135" t="s">
        <v>118</v>
      </c>
      <c r="AT101" s="135" t="s">
        <v>114</v>
      </c>
      <c r="AU101" s="135" t="s">
        <v>78</v>
      </c>
      <c r="AY101" s="17" t="s">
        <v>112</v>
      </c>
      <c r="BE101" s="136">
        <f>IF(N101="základní",J101,0)</f>
        <v>0</v>
      </c>
      <c r="BF101" s="136">
        <f>IF(N101="snížená",J101,0)</f>
        <v>0</v>
      </c>
      <c r="BG101" s="136">
        <f>IF(N101="zákl. přenesená",J101,0)</f>
        <v>0</v>
      </c>
      <c r="BH101" s="136">
        <f>IF(N101="sníž. přenesená",J101,0)</f>
        <v>0</v>
      </c>
      <c r="BI101" s="136">
        <f>IF(N101="nulová",J101,0)</f>
        <v>0</v>
      </c>
      <c r="BJ101" s="17" t="s">
        <v>76</v>
      </c>
      <c r="BK101" s="136">
        <f>ROUND(I101*H101,2)</f>
        <v>0</v>
      </c>
      <c r="BL101" s="17" t="s">
        <v>118</v>
      </c>
      <c r="BM101" s="135" t="s">
        <v>142</v>
      </c>
    </row>
    <row r="102" spans="2:65" s="1" customFormat="1">
      <c r="B102" s="32"/>
      <c r="D102" s="137" t="s">
        <v>120</v>
      </c>
      <c r="F102" s="138" t="s">
        <v>141</v>
      </c>
      <c r="I102" s="139"/>
      <c r="L102" s="32"/>
      <c r="M102" s="140"/>
      <c r="T102" s="53"/>
      <c r="AT102" s="17" t="s">
        <v>120</v>
      </c>
      <c r="AU102" s="17" t="s">
        <v>78</v>
      </c>
    </row>
    <row r="103" spans="2:65" s="1" customFormat="1">
      <c r="B103" s="32"/>
      <c r="D103" s="141" t="s">
        <v>121</v>
      </c>
      <c r="F103" s="142" t="s">
        <v>143</v>
      </c>
      <c r="I103" s="139"/>
      <c r="L103" s="32"/>
      <c r="M103" s="140"/>
      <c r="T103" s="53"/>
      <c r="AT103" s="17" t="s">
        <v>121</v>
      </c>
      <c r="AU103" s="17" t="s">
        <v>78</v>
      </c>
    </row>
    <row r="104" spans="2:65" s="1" customFormat="1" ht="37.9" customHeight="1">
      <c r="B104" s="32"/>
      <c r="C104" s="123" t="s">
        <v>144</v>
      </c>
      <c r="D104" s="123" t="s">
        <v>114</v>
      </c>
      <c r="E104" s="124" t="s">
        <v>145</v>
      </c>
      <c r="F104" s="125" t="s">
        <v>146</v>
      </c>
      <c r="G104" s="126" t="s">
        <v>147</v>
      </c>
      <c r="H104" s="127">
        <v>90</v>
      </c>
      <c r="I104" s="128"/>
      <c r="J104" s="129">
        <f>ROUND(I104*H104,2)</f>
        <v>0</v>
      </c>
      <c r="K104" s="130"/>
      <c r="L104" s="32"/>
      <c r="M104" s="131" t="s">
        <v>19</v>
      </c>
      <c r="N104" s="132" t="s">
        <v>42</v>
      </c>
      <c r="P104" s="133">
        <f>O104*H104</f>
        <v>0</v>
      </c>
      <c r="Q104" s="133">
        <v>0</v>
      </c>
      <c r="R104" s="133">
        <f>Q104*H104</f>
        <v>0</v>
      </c>
      <c r="S104" s="133">
        <v>0</v>
      </c>
      <c r="T104" s="134">
        <f>S104*H104</f>
        <v>0</v>
      </c>
      <c r="AR104" s="135" t="s">
        <v>118</v>
      </c>
      <c r="AT104" s="135" t="s">
        <v>114</v>
      </c>
      <c r="AU104" s="135" t="s">
        <v>78</v>
      </c>
      <c r="AY104" s="17" t="s">
        <v>112</v>
      </c>
      <c r="BE104" s="136">
        <f>IF(N104="základní",J104,0)</f>
        <v>0</v>
      </c>
      <c r="BF104" s="136">
        <f>IF(N104="snížená",J104,0)</f>
        <v>0</v>
      </c>
      <c r="BG104" s="136">
        <f>IF(N104="zákl. přenesená",J104,0)</f>
        <v>0</v>
      </c>
      <c r="BH104" s="136">
        <f>IF(N104="sníž. přenesená",J104,0)</f>
        <v>0</v>
      </c>
      <c r="BI104" s="136">
        <f>IF(N104="nulová",J104,0)</f>
        <v>0</v>
      </c>
      <c r="BJ104" s="17" t="s">
        <v>76</v>
      </c>
      <c r="BK104" s="136">
        <f>ROUND(I104*H104,2)</f>
        <v>0</v>
      </c>
      <c r="BL104" s="17" t="s">
        <v>118</v>
      </c>
      <c r="BM104" s="135" t="s">
        <v>148</v>
      </c>
    </row>
    <row r="105" spans="2:65" s="1" customFormat="1" ht="19.5">
      <c r="B105" s="32"/>
      <c r="D105" s="137" t="s">
        <v>120</v>
      </c>
      <c r="F105" s="138" t="s">
        <v>146</v>
      </c>
      <c r="I105" s="139"/>
      <c r="L105" s="32"/>
      <c r="M105" s="140"/>
      <c r="T105" s="53"/>
      <c r="AT105" s="17" t="s">
        <v>120</v>
      </c>
      <c r="AU105" s="17" t="s">
        <v>78</v>
      </c>
    </row>
    <row r="106" spans="2:65" s="1" customFormat="1">
      <c r="B106" s="32"/>
      <c r="D106" s="141" t="s">
        <v>121</v>
      </c>
      <c r="F106" s="142" t="s">
        <v>149</v>
      </c>
      <c r="I106" s="139"/>
      <c r="L106" s="32"/>
      <c r="M106" s="140"/>
      <c r="T106" s="53"/>
      <c r="AT106" s="17" t="s">
        <v>121</v>
      </c>
      <c r="AU106" s="17" t="s">
        <v>78</v>
      </c>
    </row>
    <row r="107" spans="2:65" s="1" customFormat="1" ht="24.2" customHeight="1">
      <c r="B107" s="32"/>
      <c r="C107" s="123" t="s">
        <v>150</v>
      </c>
      <c r="D107" s="123" t="s">
        <v>114</v>
      </c>
      <c r="E107" s="124" t="s">
        <v>151</v>
      </c>
      <c r="F107" s="125" t="s">
        <v>152</v>
      </c>
      <c r="G107" s="126" t="s">
        <v>147</v>
      </c>
      <c r="H107" s="127">
        <v>90</v>
      </c>
      <c r="I107" s="128"/>
      <c r="J107" s="129">
        <f>ROUND(I107*H107,2)</f>
        <v>0</v>
      </c>
      <c r="K107" s="130"/>
      <c r="L107" s="32"/>
      <c r="M107" s="131" t="s">
        <v>19</v>
      </c>
      <c r="N107" s="132" t="s">
        <v>42</v>
      </c>
      <c r="P107" s="133">
        <f>O107*H107</f>
        <v>0</v>
      </c>
      <c r="Q107" s="133">
        <v>0</v>
      </c>
      <c r="R107" s="133">
        <f>Q107*H107</f>
        <v>0</v>
      </c>
      <c r="S107" s="133">
        <v>0</v>
      </c>
      <c r="T107" s="134">
        <f>S107*H107</f>
        <v>0</v>
      </c>
      <c r="AR107" s="135" t="s">
        <v>153</v>
      </c>
      <c r="AT107" s="135" t="s">
        <v>114</v>
      </c>
      <c r="AU107" s="135" t="s">
        <v>78</v>
      </c>
      <c r="AY107" s="17" t="s">
        <v>112</v>
      </c>
      <c r="BE107" s="136">
        <f>IF(N107="základní",J107,0)</f>
        <v>0</v>
      </c>
      <c r="BF107" s="136">
        <f>IF(N107="snížená",J107,0)</f>
        <v>0</v>
      </c>
      <c r="BG107" s="136">
        <f>IF(N107="zákl. přenesená",J107,0)</f>
        <v>0</v>
      </c>
      <c r="BH107" s="136">
        <f>IF(N107="sníž. přenesená",J107,0)</f>
        <v>0</v>
      </c>
      <c r="BI107" s="136">
        <f>IF(N107="nulová",J107,0)</f>
        <v>0</v>
      </c>
      <c r="BJ107" s="17" t="s">
        <v>76</v>
      </c>
      <c r="BK107" s="136">
        <f>ROUND(I107*H107,2)</f>
        <v>0</v>
      </c>
      <c r="BL107" s="17" t="s">
        <v>153</v>
      </c>
      <c r="BM107" s="135" t="s">
        <v>154</v>
      </c>
    </row>
    <row r="108" spans="2:65" s="1" customFormat="1" ht="19.5">
      <c r="B108" s="32"/>
      <c r="D108" s="137" t="s">
        <v>120</v>
      </c>
      <c r="F108" s="138" t="s">
        <v>155</v>
      </c>
      <c r="I108" s="139"/>
      <c r="L108" s="32"/>
      <c r="M108" s="140"/>
      <c r="T108" s="53"/>
      <c r="AT108" s="17" t="s">
        <v>120</v>
      </c>
      <c r="AU108" s="17" t="s">
        <v>78</v>
      </c>
    </row>
    <row r="109" spans="2:65" s="1" customFormat="1">
      <c r="B109" s="32"/>
      <c r="D109" s="141" t="s">
        <v>121</v>
      </c>
      <c r="F109" s="142" t="s">
        <v>156</v>
      </c>
      <c r="I109" s="139"/>
      <c r="L109" s="32"/>
      <c r="M109" s="140"/>
      <c r="T109" s="53"/>
      <c r="AT109" s="17" t="s">
        <v>121</v>
      </c>
      <c r="AU109" s="17" t="s">
        <v>78</v>
      </c>
    </row>
    <row r="110" spans="2:65" s="1" customFormat="1" ht="16.5" customHeight="1">
      <c r="B110" s="32"/>
      <c r="C110" s="150" t="s">
        <v>157</v>
      </c>
      <c r="D110" s="150" t="s">
        <v>158</v>
      </c>
      <c r="E110" s="151" t="s">
        <v>159</v>
      </c>
      <c r="F110" s="152" t="s">
        <v>160</v>
      </c>
      <c r="G110" s="153" t="s">
        <v>161</v>
      </c>
      <c r="H110" s="154">
        <v>1.8</v>
      </c>
      <c r="I110" s="155"/>
      <c r="J110" s="156">
        <f>ROUND(I110*H110,2)</f>
        <v>0</v>
      </c>
      <c r="K110" s="157"/>
      <c r="L110" s="158"/>
      <c r="M110" s="159" t="s">
        <v>19</v>
      </c>
      <c r="N110" s="160" t="s">
        <v>42</v>
      </c>
      <c r="P110" s="133">
        <f>O110*H110</f>
        <v>0</v>
      </c>
      <c r="Q110" s="133">
        <v>1E-3</v>
      </c>
      <c r="R110" s="133">
        <f>Q110*H110</f>
        <v>1.8000000000000002E-3</v>
      </c>
      <c r="S110" s="133">
        <v>0</v>
      </c>
      <c r="T110" s="134">
        <f>S110*H110</f>
        <v>0</v>
      </c>
      <c r="AR110" s="135" t="s">
        <v>162</v>
      </c>
      <c r="AT110" s="135" t="s">
        <v>158</v>
      </c>
      <c r="AU110" s="135" t="s">
        <v>78</v>
      </c>
      <c r="AY110" s="17" t="s">
        <v>112</v>
      </c>
      <c r="BE110" s="136">
        <f>IF(N110="základní",J110,0)</f>
        <v>0</v>
      </c>
      <c r="BF110" s="136">
        <f>IF(N110="snížená",J110,0)</f>
        <v>0</v>
      </c>
      <c r="BG110" s="136">
        <f>IF(N110="zákl. přenesená",J110,0)</f>
        <v>0</v>
      </c>
      <c r="BH110" s="136">
        <f>IF(N110="sníž. přenesená",J110,0)</f>
        <v>0</v>
      </c>
      <c r="BI110" s="136">
        <f>IF(N110="nulová",J110,0)</f>
        <v>0</v>
      </c>
      <c r="BJ110" s="17" t="s">
        <v>76</v>
      </c>
      <c r="BK110" s="136">
        <f>ROUND(I110*H110,2)</f>
        <v>0</v>
      </c>
      <c r="BL110" s="17" t="s">
        <v>153</v>
      </c>
      <c r="BM110" s="135" t="s">
        <v>163</v>
      </c>
    </row>
    <row r="111" spans="2:65" s="1" customFormat="1">
      <c r="B111" s="32"/>
      <c r="D111" s="137" t="s">
        <v>120</v>
      </c>
      <c r="F111" s="138" t="s">
        <v>160</v>
      </c>
      <c r="I111" s="139"/>
      <c r="L111" s="32"/>
      <c r="M111" s="140"/>
      <c r="T111" s="53"/>
      <c r="AT111" s="17" t="s">
        <v>120</v>
      </c>
      <c r="AU111" s="17" t="s">
        <v>78</v>
      </c>
    </row>
    <row r="112" spans="2:65" s="12" customFormat="1">
      <c r="B112" s="143"/>
      <c r="D112" s="137" t="s">
        <v>127</v>
      </c>
      <c r="F112" s="145" t="s">
        <v>164</v>
      </c>
      <c r="H112" s="146">
        <v>1.8</v>
      </c>
      <c r="I112" s="147"/>
      <c r="L112" s="143"/>
      <c r="M112" s="148"/>
      <c r="T112" s="149"/>
      <c r="AT112" s="144" t="s">
        <v>127</v>
      </c>
      <c r="AU112" s="144" t="s">
        <v>78</v>
      </c>
      <c r="AV112" s="12" t="s">
        <v>78</v>
      </c>
      <c r="AW112" s="12" t="s">
        <v>4</v>
      </c>
      <c r="AX112" s="12" t="s">
        <v>76</v>
      </c>
      <c r="AY112" s="144" t="s">
        <v>112</v>
      </c>
    </row>
    <row r="113" spans="2:65" s="11" customFormat="1" ht="22.9" customHeight="1">
      <c r="B113" s="111"/>
      <c r="D113" s="112" t="s">
        <v>70</v>
      </c>
      <c r="E113" s="121" t="s">
        <v>78</v>
      </c>
      <c r="F113" s="121" t="s">
        <v>165</v>
      </c>
      <c r="I113" s="114"/>
      <c r="J113" s="122">
        <f>BK113</f>
        <v>0</v>
      </c>
      <c r="L113" s="111"/>
      <c r="M113" s="116"/>
      <c r="P113" s="117">
        <f>SUM(P114:P123)</f>
        <v>0</v>
      </c>
      <c r="R113" s="117">
        <f>SUM(R114:R123)</f>
        <v>6.5003814999999996</v>
      </c>
      <c r="T113" s="118">
        <f>SUM(T114:T123)</f>
        <v>0</v>
      </c>
      <c r="AR113" s="112" t="s">
        <v>76</v>
      </c>
      <c r="AT113" s="119" t="s">
        <v>70</v>
      </c>
      <c r="AU113" s="119" t="s">
        <v>76</v>
      </c>
      <c r="AY113" s="112" t="s">
        <v>112</v>
      </c>
      <c r="BK113" s="120">
        <f>SUM(BK114:BK123)</f>
        <v>0</v>
      </c>
    </row>
    <row r="114" spans="2:65" s="1" customFormat="1" ht="16.5" customHeight="1">
      <c r="B114" s="32"/>
      <c r="C114" s="123" t="s">
        <v>166</v>
      </c>
      <c r="D114" s="123" t="s">
        <v>114</v>
      </c>
      <c r="E114" s="124" t="s">
        <v>167</v>
      </c>
      <c r="F114" s="125" t="s">
        <v>168</v>
      </c>
      <c r="G114" s="126" t="s">
        <v>125</v>
      </c>
      <c r="H114" s="127">
        <v>2.8250000000000002</v>
      </c>
      <c r="I114" s="128"/>
      <c r="J114" s="129">
        <f>ROUND(I114*H114,2)</f>
        <v>0</v>
      </c>
      <c r="K114" s="130"/>
      <c r="L114" s="32"/>
      <c r="M114" s="131" t="s">
        <v>19</v>
      </c>
      <c r="N114" s="132" t="s">
        <v>42</v>
      </c>
      <c r="P114" s="133">
        <f>O114*H114</f>
        <v>0</v>
      </c>
      <c r="Q114" s="133">
        <v>2.3010199999999998</v>
      </c>
      <c r="R114" s="133">
        <f>Q114*H114</f>
        <v>6.5003814999999996</v>
      </c>
      <c r="S114" s="133">
        <v>0</v>
      </c>
      <c r="T114" s="134">
        <f>S114*H114</f>
        <v>0</v>
      </c>
      <c r="AR114" s="135" t="s">
        <v>118</v>
      </c>
      <c r="AT114" s="135" t="s">
        <v>114</v>
      </c>
      <c r="AU114" s="135" t="s">
        <v>78</v>
      </c>
      <c r="AY114" s="17" t="s">
        <v>112</v>
      </c>
      <c r="BE114" s="136">
        <f>IF(N114="základní",J114,0)</f>
        <v>0</v>
      </c>
      <c r="BF114" s="136">
        <f>IF(N114="snížená",J114,0)</f>
        <v>0</v>
      </c>
      <c r="BG114" s="136">
        <f>IF(N114="zákl. přenesená",J114,0)</f>
        <v>0</v>
      </c>
      <c r="BH114" s="136">
        <f>IF(N114="sníž. přenesená",J114,0)</f>
        <v>0</v>
      </c>
      <c r="BI114" s="136">
        <f>IF(N114="nulová",J114,0)</f>
        <v>0</v>
      </c>
      <c r="BJ114" s="17" t="s">
        <v>76</v>
      </c>
      <c r="BK114" s="136">
        <f>ROUND(I114*H114,2)</f>
        <v>0</v>
      </c>
      <c r="BL114" s="17" t="s">
        <v>118</v>
      </c>
      <c r="BM114" s="135" t="s">
        <v>169</v>
      </c>
    </row>
    <row r="115" spans="2:65" s="1" customFormat="1" ht="19.5">
      <c r="B115" s="32"/>
      <c r="D115" s="137" t="s">
        <v>120</v>
      </c>
      <c r="F115" s="138" t="s">
        <v>170</v>
      </c>
      <c r="I115" s="139"/>
      <c r="L115" s="32"/>
      <c r="M115" s="140"/>
      <c r="T115" s="53"/>
      <c r="AT115" s="17" t="s">
        <v>120</v>
      </c>
      <c r="AU115" s="17" t="s">
        <v>78</v>
      </c>
    </row>
    <row r="116" spans="2:65" s="1" customFormat="1">
      <c r="B116" s="32"/>
      <c r="D116" s="141" t="s">
        <v>121</v>
      </c>
      <c r="F116" s="142" t="s">
        <v>171</v>
      </c>
      <c r="I116" s="139"/>
      <c r="L116" s="32"/>
      <c r="M116" s="140"/>
      <c r="T116" s="53"/>
      <c r="AT116" s="17" t="s">
        <v>121</v>
      </c>
      <c r="AU116" s="17" t="s">
        <v>78</v>
      </c>
    </row>
    <row r="117" spans="2:65" s="13" customFormat="1">
      <c r="B117" s="161"/>
      <c r="D117" s="137" t="s">
        <v>127</v>
      </c>
      <c r="E117" s="162" t="s">
        <v>19</v>
      </c>
      <c r="F117" s="163" t="s">
        <v>172</v>
      </c>
      <c r="H117" s="162" t="s">
        <v>19</v>
      </c>
      <c r="I117" s="164"/>
      <c r="L117" s="161"/>
      <c r="M117" s="165"/>
      <c r="T117" s="166"/>
      <c r="AT117" s="162" t="s">
        <v>127</v>
      </c>
      <c r="AU117" s="162" t="s">
        <v>78</v>
      </c>
      <c r="AV117" s="13" t="s">
        <v>76</v>
      </c>
      <c r="AW117" s="13" t="s">
        <v>33</v>
      </c>
      <c r="AX117" s="13" t="s">
        <v>71</v>
      </c>
      <c r="AY117" s="162" t="s">
        <v>112</v>
      </c>
    </row>
    <row r="118" spans="2:65" s="12" customFormat="1">
      <c r="B118" s="143"/>
      <c r="D118" s="137" t="s">
        <v>127</v>
      </c>
      <c r="E118" s="144" t="s">
        <v>19</v>
      </c>
      <c r="F118" s="145" t="s">
        <v>173</v>
      </c>
      <c r="H118" s="146">
        <v>1</v>
      </c>
      <c r="I118" s="147"/>
      <c r="L118" s="143"/>
      <c r="M118" s="148"/>
      <c r="T118" s="149"/>
      <c r="AT118" s="144" t="s">
        <v>127</v>
      </c>
      <c r="AU118" s="144" t="s">
        <v>78</v>
      </c>
      <c r="AV118" s="12" t="s">
        <v>78</v>
      </c>
      <c r="AW118" s="12" t="s">
        <v>33</v>
      </c>
      <c r="AX118" s="12" t="s">
        <v>71</v>
      </c>
      <c r="AY118" s="144" t="s">
        <v>112</v>
      </c>
    </row>
    <row r="119" spans="2:65" s="13" customFormat="1">
      <c r="B119" s="161"/>
      <c r="D119" s="137" t="s">
        <v>127</v>
      </c>
      <c r="E119" s="162" t="s">
        <v>19</v>
      </c>
      <c r="F119" s="163" t="s">
        <v>174</v>
      </c>
      <c r="H119" s="162" t="s">
        <v>19</v>
      </c>
      <c r="I119" s="164"/>
      <c r="L119" s="161"/>
      <c r="M119" s="165"/>
      <c r="T119" s="166"/>
      <c r="AT119" s="162" t="s">
        <v>127</v>
      </c>
      <c r="AU119" s="162" t="s">
        <v>78</v>
      </c>
      <c r="AV119" s="13" t="s">
        <v>76</v>
      </c>
      <c r="AW119" s="13" t="s">
        <v>33</v>
      </c>
      <c r="AX119" s="13" t="s">
        <v>71</v>
      </c>
      <c r="AY119" s="162" t="s">
        <v>112</v>
      </c>
    </row>
    <row r="120" spans="2:65" s="12" customFormat="1">
      <c r="B120" s="143"/>
      <c r="D120" s="137" t="s">
        <v>127</v>
      </c>
      <c r="E120" s="144" t="s">
        <v>19</v>
      </c>
      <c r="F120" s="145" t="s">
        <v>175</v>
      </c>
      <c r="H120" s="146">
        <v>1.125</v>
      </c>
      <c r="I120" s="147"/>
      <c r="L120" s="143"/>
      <c r="M120" s="148"/>
      <c r="T120" s="149"/>
      <c r="AT120" s="144" t="s">
        <v>127</v>
      </c>
      <c r="AU120" s="144" t="s">
        <v>78</v>
      </c>
      <c r="AV120" s="12" t="s">
        <v>78</v>
      </c>
      <c r="AW120" s="12" t="s">
        <v>33</v>
      </c>
      <c r="AX120" s="12" t="s">
        <v>71</v>
      </c>
      <c r="AY120" s="144" t="s">
        <v>112</v>
      </c>
    </row>
    <row r="121" spans="2:65" s="13" customFormat="1">
      <c r="B121" s="161"/>
      <c r="D121" s="137" t="s">
        <v>127</v>
      </c>
      <c r="E121" s="162" t="s">
        <v>19</v>
      </c>
      <c r="F121" s="163" t="s">
        <v>176</v>
      </c>
      <c r="H121" s="162" t="s">
        <v>19</v>
      </c>
      <c r="I121" s="164"/>
      <c r="L121" s="161"/>
      <c r="M121" s="165"/>
      <c r="T121" s="166"/>
      <c r="AT121" s="162" t="s">
        <v>127</v>
      </c>
      <c r="AU121" s="162" t="s">
        <v>78</v>
      </c>
      <c r="AV121" s="13" t="s">
        <v>76</v>
      </c>
      <c r="AW121" s="13" t="s">
        <v>33</v>
      </c>
      <c r="AX121" s="13" t="s">
        <v>71</v>
      </c>
      <c r="AY121" s="162" t="s">
        <v>112</v>
      </c>
    </row>
    <row r="122" spans="2:65" s="12" customFormat="1">
      <c r="B122" s="143"/>
      <c r="D122" s="137" t="s">
        <v>127</v>
      </c>
      <c r="E122" s="144" t="s">
        <v>19</v>
      </c>
      <c r="F122" s="145" t="s">
        <v>177</v>
      </c>
      <c r="H122" s="146">
        <v>0.7</v>
      </c>
      <c r="I122" s="147"/>
      <c r="L122" s="143"/>
      <c r="M122" s="148"/>
      <c r="T122" s="149"/>
      <c r="AT122" s="144" t="s">
        <v>127</v>
      </c>
      <c r="AU122" s="144" t="s">
        <v>78</v>
      </c>
      <c r="AV122" s="12" t="s">
        <v>78</v>
      </c>
      <c r="AW122" s="12" t="s">
        <v>33</v>
      </c>
      <c r="AX122" s="12" t="s">
        <v>71</v>
      </c>
      <c r="AY122" s="144" t="s">
        <v>112</v>
      </c>
    </row>
    <row r="123" spans="2:65" s="14" customFormat="1">
      <c r="B123" s="167"/>
      <c r="D123" s="137" t="s">
        <v>127</v>
      </c>
      <c r="E123" s="168" t="s">
        <v>19</v>
      </c>
      <c r="F123" s="169" t="s">
        <v>178</v>
      </c>
      <c r="H123" s="170">
        <v>2.8250000000000002</v>
      </c>
      <c r="I123" s="171"/>
      <c r="L123" s="167"/>
      <c r="M123" s="172"/>
      <c r="T123" s="173"/>
      <c r="AT123" s="168" t="s">
        <v>127</v>
      </c>
      <c r="AU123" s="168" t="s">
        <v>78</v>
      </c>
      <c r="AV123" s="14" t="s">
        <v>118</v>
      </c>
      <c r="AW123" s="14" t="s">
        <v>33</v>
      </c>
      <c r="AX123" s="14" t="s">
        <v>76</v>
      </c>
      <c r="AY123" s="168" t="s">
        <v>112</v>
      </c>
    </row>
    <row r="124" spans="2:65" s="11" customFormat="1" ht="22.9" customHeight="1">
      <c r="B124" s="111"/>
      <c r="D124" s="112" t="s">
        <v>70</v>
      </c>
      <c r="E124" s="121" t="s">
        <v>129</v>
      </c>
      <c r="F124" s="121" t="s">
        <v>179</v>
      </c>
      <c r="I124" s="114"/>
      <c r="J124" s="122">
        <f>BK124</f>
        <v>0</v>
      </c>
      <c r="L124" s="111"/>
      <c r="M124" s="116"/>
      <c r="P124" s="117">
        <f>SUM(P125:P160)</f>
        <v>0</v>
      </c>
      <c r="R124" s="117">
        <f>SUM(R125:R160)</f>
        <v>20.678004619999996</v>
      </c>
      <c r="T124" s="118">
        <f>SUM(T125:T160)</f>
        <v>0</v>
      </c>
      <c r="AR124" s="112" t="s">
        <v>76</v>
      </c>
      <c r="AT124" s="119" t="s">
        <v>70</v>
      </c>
      <c r="AU124" s="119" t="s">
        <v>76</v>
      </c>
      <c r="AY124" s="112" t="s">
        <v>112</v>
      </c>
      <c r="BK124" s="120">
        <f>SUM(BK125:BK160)</f>
        <v>0</v>
      </c>
    </row>
    <row r="125" spans="2:65" s="1" customFormat="1" ht="37.9" customHeight="1">
      <c r="B125" s="32"/>
      <c r="C125" s="123" t="s">
        <v>180</v>
      </c>
      <c r="D125" s="123" t="s">
        <v>114</v>
      </c>
      <c r="E125" s="124" t="s">
        <v>181</v>
      </c>
      <c r="F125" s="125" t="s">
        <v>182</v>
      </c>
      <c r="G125" s="126" t="s">
        <v>147</v>
      </c>
      <c r="H125" s="127">
        <v>16.5</v>
      </c>
      <c r="I125" s="128"/>
      <c r="J125" s="129">
        <f>ROUND(I125*H125,2)</f>
        <v>0</v>
      </c>
      <c r="K125" s="130"/>
      <c r="L125" s="32"/>
      <c r="M125" s="131" t="s">
        <v>19</v>
      </c>
      <c r="N125" s="132" t="s">
        <v>42</v>
      </c>
      <c r="P125" s="133">
        <f>O125*H125</f>
        <v>0</v>
      </c>
      <c r="Q125" s="133">
        <v>0.69501000000000002</v>
      </c>
      <c r="R125" s="133">
        <f>Q125*H125</f>
        <v>11.467665</v>
      </c>
      <c r="S125" s="133">
        <v>0</v>
      </c>
      <c r="T125" s="134">
        <f>S125*H125</f>
        <v>0</v>
      </c>
      <c r="AR125" s="135" t="s">
        <v>118</v>
      </c>
      <c r="AT125" s="135" t="s">
        <v>114</v>
      </c>
      <c r="AU125" s="135" t="s">
        <v>78</v>
      </c>
      <c r="AY125" s="17" t="s">
        <v>112</v>
      </c>
      <c r="BE125" s="136">
        <f>IF(N125="základní",J125,0)</f>
        <v>0</v>
      </c>
      <c r="BF125" s="136">
        <f>IF(N125="snížená",J125,0)</f>
        <v>0</v>
      </c>
      <c r="BG125" s="136">
        <f>IF(N125="zákl. přenesená",J125,0)</f>
        <v>0</v>
      </c>
      <c r="BH125" s="136">
        <f>IF(N125="sníž. přenesená",J125,0)</f>
        <v>0</v>
      </c>
      <c r="BI125" s="136">
        <f>IF(N125="nulová",J125,0)</f>
        <v>0</v>
      </c>
      <c r="BJ125" s="17" t="s">
        <v>76</v>
      </c>
      <c r="BK125" s="136">
        <f>ROUND(I125*H125,2)</f>
        <v>0</v>
      </c>
      <c r="BL125" s="17" t="s">
        <v>118</v>
      </c>
      <c r="BM125" s="135" t="s">
        <v>183</v>
      </c>
    </row>
    <row r="126" spans="2:65" s="1" customFormat="1" ht="29.25">
      <c r="B126" s="32"/>
      <c r="D126" s="137" t="s">
        <v>120</v>
      </c>
      <c r="F126" s="138" t="s">
        <v>184</v>
      </c>
      <c r="I126" s="139"/>
      <c r="L126" s="32"/>
      <c r="M126" s="140"/>
      <c r="T126" s="53"/>
      <c r="AT126" s="17" t="s">
        <v>120</v>
      </c>
      <c r="AU126" s="17" t="s">
        <v>78</v>
      </c>
    </row>
    <row r="127" spans="2:65" s="1" customFormat="1">
      <c r="B127" s="32"/>
      <c r="D127" s="141" t="s">
        <v>121</v>
      </c>
      <c r="F127" s="142" t="s">
        <v>185</v>
      </c>
      <c r="I127" s="139"/>
      <c r="L127" s="32"/>
      <c r="M127" s="140"/>
      <c r="T127" s="53"/>
      <c r="AT127" s="17" t="s">
        <v>121</v>
      </c>
      <c r="AU127" s="17" t="s">
        <v>78</v>
      </c>
    </row>
    <row r="128" spans="2:65" s="12" customFormat="1">
      <c r="B128" s="143"/>
      <c r="D128" s="137" t="s">
        <v>127</v>
      </c>
      <c r="E128" s="144" t="s">
        <v>19</v>
      </c>
      <c r="F128" s="145" t="s">
        <v>186</v>
      </c>
      <c r="H128" s="146">
        <v>16.5</v>
      </c>
      <c r="I128" s="147"/>
      <c r="L128" s="143"/>
      <c r="M128" s="148"/>
      <c r="T128" s="149"/>
      <c r="AT128" s="144" t="s">
        <v>127</v>
      </c>
      <c r="AU128" s="144" t="s">
        <v>78</v>
      </c>
      <c r="AV128" s="12" t="s">
        <v>78</v>
      </c>
      <c r="AW128" s="12" t="s">
        <v>33</v>
      </c>
      <c r="AX128" s="12" t="s">
        <v>76</v>
      </c>
      <c r="AY128" s="144" t="s">
        <v>112</v>
      </c>
    </row>
    <row r="129" spans="2:65" s="1" customFormat="1" ht="16.5" customHeight="1">
      <c r="B129" s="32"/>
      <c r="C129" s="123" t="s">
        <v>187</v>
      </c>
      <c r="D129" s="123" t="s">
        <v>114</v>
      </c>
      <c r="E129" s="124" t="s">
        <v>188</v>
      </c>
      <c r="F129" s="125" t="s">
        <v>189</v>
      </c>
      <c r="G129" s="126" t="s">
        <v>147</v>
      </c>
      <c r="H129" s="127">
        <v>10.25</v>
      </c>
      <c r="I129" s="128"/>
      <c r="J129" s="129">
        <f>ROUND(I129*H129,2)</f>
        <v>0</v>
      </c>
      <c r="K129" s="130"/>
      <c r="L129" s="32"/>
      <c r="M129" s="131" t="s">
        <v>19</v>
      </c>
      <c r="N129" s="132" t="s">
        <v>42</v>
      </c>
      <c r="P129" s="133">
        <f>O129*H129</f>
        <v>0</v>
      </c>
      <c r="Q129" s="133">
        <v>3.13E-3</v>
      </c>
      <c r="R129" s="133">
        <f>Q129*H129</f>
        <v>3.20825E-2</v>
      </c>
      <c r="S129" s="133">
        <v>0</v>
      </c>
      <c r="T129" s="134">
        <f>S129*H129</f>
        <v>0</v>
      </c>
      <c r="AR129" s="135" t="s">
        <v>118</v>
      </c>
      <c r="AT129" s="135" t="s">
        <v>114</v>
      </c>
      <c r="AU129" s="135" t="s">
        <v>78</v>
      </c>
      <c r="AY129" s="17" t="s">
        <v>112</v>
      </c>
      <c r="BE129" s="136">
        <f>IF(N129="základní",J129,0)</f>
        <v>0</v>
      </c>
      <c r="BF129" s="136">
        <f>IF(N129="snížená",J129,0)</f>
        <v>0</v>
      </c>
      <c r="BG129" s="136">
        <f>IF(N129="zákl. přenesená",J129,0)</f>
        <v>0</v>
      </c>
      <c r="BH129" s="136">
        <f>IF(N129="sníž. přenesená",J129,0)</f>
        <v>0</v>
      </c>
      <c r="BI129" s="136">
        <f>IF(N129="nulová",J129,0)</f>
        <v>0</v>
      </c>
      <c r="BJ129" s="17" t="s">
        <v>76</v>
      </c>
      <c r="BK129" s="136">
        <f>ROUND(I129*H129,2)</f>
        <v>0</v>
      </c>
      <c r="BL129" s="17" t="s">
        <v>118</v>
      </c>
      <c r="BM129" s="135" t="s">
        <v>190</v>
      </c>
    </row>
    <row r="130" spans="2:65" s="1" customFormat="1">
      <c r="B130" s="32"/>
      <c r="D130" s="137" t="s">
        <v>120</v>
      </c>
      <c r="F130" s="138" t="s">
        <v>191</v>
      </c>
      <c r="I130" s="139"/>
      <c r="L130" s="32"/>
      <c r="M130" s="140"/>
      <c r="T130" s="53"/>
      <c r="AT130" s="17" t="s">
        <v>120</v>
      </c>
      <c r="AU130" s="17" t="s">
        <v>78</v>
      </c>
    </row>
    <row r="131" spans="2:65" s="1" customFormat="1">
      <c r="B131" s="32"/>
      <c r="D131" s="141" t="s">
        <v>121</v>
      </c>
      <c r="F131" s="142" t="s">
        <v>192</v>
      </c>
      <c r="I131" s="139"/>
      <c r="L131" s="32"/>
      <c r="M131" s="140"/>
      <c r="T131" s="53"/>
      <c r="AT131" s="17" t="s">
        <v>121</v>
      </c>
      <c r="AU131" s="17" t="s">
        <v>78</v>
      </c>
    </row>
    <row r="132" spans="2:65" s="13" customFormat="1">
      <c r="B132" s="161"/>
      <c r="D132" s="137" t="s">
        <v>127</v>
      </c>
      <c r="E132" s="162" t="s">
        <v>19</v>
      </c>
      <c r="F132" s="163" t="s">
        <v>193</v>
      </c>
      <c r="H132" s="162" t="s">
        <v>19</v>
      </c>
      <c r="I132" s="164"/>
      <c r="L132" s="161"/>
      <c r="M132" s="165"/>
      <c r="T132" s="166"/>
      <c r="AT132" s="162" t="s">
        <v>127</v>
      </c>
      <c r="AU132" s="162" t="s">
        <v>78</v>
      </c>
      <c r="AV132" s="13" t="s">
        <v>76</v>
      </c>
      <c r="AW132" s="13" t="s">
        <v>33</v>
      </c>
      <c r="AX132" s="13" t="s">
        <v>71</v>
      </c>
      <c r="AY132" s="162" t="s">
        <v>112</v>
      </c>
    </row>
    <row r="133" spans="2:65" s="12" customFormat="1">
      <c r="B133" s="143"/>
      <c r="D133" s="137" t="s">
        <v>127</v>
      </c>
      <c r="E133" s="144" t="s">
        <v>19</v>
      </c>
      <c r="F133" s="145" t="s">
        <v>194</v>
      </c>
      <c r="H133" s="146">
        <v>2.25</v>
      </c>
      <c r="I133" s="147"/>
      <c r="L133" s="143"/>
      <c r="M133" s="148"/>
      <c r="T133" s="149"/>
      <c r="AT133" s="144" t="s">
        <v>127</v>
      </c>
      <c r="AU133" s="144" t="s">
        <v>78</v>
      </c>
      <c r="AV133" s="12" t="s">
        <v>78</v>
      </c>
      <c r="AW133" s="12" t="s">
        <v>33</v>
      </c>
      <c r="AX133" s="12" t="s">
        <v>71</v>
      </c>
      <c r="AY133" s="144" t="s">
        <v>112</v>
      </c>
    </row>
    <row r="134" spans="2:65" s="13" customFormat="1">
      <c r="B134" s="161"/>
      <c r="D134" s="137" t="s">
        <v>127</v>
      </c>
      <c r="E134" s="162" t="s">
        <v>19</v>
      </c>
      <c r="F134" s="163" t="s">
        <v>195</v>
      </c>
      <c r="H134" s="162" t="s">
        <v>19</v>
      </c>
      <c r="I134" s="164"/>
      <c r="L134" s="161"/>
      <c r="M134" s="165"/>
      <c r="T134" s="166"/>
      <c r="AT134" s="162" t="s">
        <v>127</v>
      </c>
      <c r="AU134" s="162" t="s">
        <v>78</v>
      </c>
      <c r="AV134" s="13" t="s">
        <v>76</v>
      </c>
      <c r="AW134" s="13" t="s">
        <v>33</v>
      </c>
      <c r="AX134" s="13" t="s">
        <v>71</v>
      </c>
      <c r="AY134" s="162" t="s">
        <v>112</v>
      </c>
    </row>
    <row r="135" spans="2:65" s="12" customFormat="1">
      <c r="B135" s="143"/>
      <c r="D135" s="137" t="s">
        <v>127</v>
      </c>
      <c r="E135" s="144" t="s">
        <v>19</v>
      </c>
      <c r="F135" s="145" t="s">
        <v>196</v>
      </c>
      <c r="H135" s="146">
        <v>8</v>
      </c>
      <c r="I135" s="147"/>
      <c r="L135" s="143"/>
      <c r="M135" s="148"/>
      <c r="T135" s="149"/>
      <c r="AT135" s="144" t="s">
        <v>127</v>
      </c>
      <c r="AU135" s="144" t="s">
        <v>78</v>
      </c>
      <c r="AV135" s="12" t="s">
        <v>78</v>
      </c>
      <c r="AW135" s="12" t="s">
        <v>33</v>
      </c>
      <c r="AX135" s="12" t="s">
        <v>71</v>
      </c>
      <c r="AY135" s="144" t="s">
        <v>112</v>
      </c>
    </row>
    <row r="136" spans="2:65" s="14" customFormat="1">
      <c r="B136" s="167"/>
      <c r="D136" s="137" t="s">
        <v>127</v>
      </c>
      <c r="E136" s="168" t="s">
        <v>19</v>
      </c>
      <c r="F136" s="169" t="s">
        <v>178</v>
      </c>
      <c r="H136" s="170">
        <v>10.25</v>
      </c>
      <c r="I136" s="171"/>
      <c r="L136" s="167"/>
      <c r="M136" s="172"/>
      <c r="T136" s="173"/>
      <c r="AT136" s="168" t="s">
        <v>127</v>
      </c>
      <c r="AU136" s="168" t="s">
        <v>78</v>
      </c>
      <c r="AV136" s="14" t="s">
        <v>118</v>
      </c>
      <c r="AW136" s="14" t="s">
        <v>33</v>
      </c>
      <c r="AX136" s="14" t="s">
        <v>76</v>
      </c>
      <c r="AY136" s="168" t="s">
        <v>112</v>
      </c>
    </row>
    <row r="137" spans="2:65" s="1" customFormat="1" ht="16.5" customHeight="1">
      <c r="B137" s="32"/>
      <c r="C137" s="123" t="s">
        <v>8</v>
      </c>
      <c r="D137" s="123" t="s">
        <v>114</v>
      </c>
      <c r="E137" s="124" t="s">
        <v>197</v>
      </c>
      <c r="F137" s="125" t="s">
        <v>198</v>
      </c>
      <c r="G137" s="126" t="s">
        <v>147</v>
      </c>
      <c r="H137" s="127">
        <v>10.25</v>
      </c>
      <c r="I137" s="128"/>
      <c r="J137" s="129">
        <f>ROUND(I137*H137,2)</f>
        <v>0</v>
      </c>
      <c r="K137" s="130"/>
      <c r="L137" s="32"/>
      <c r="M137" s="131" t="s">
        <v>19</v>
      </c>
      <c r="N137" s="132" t="s">
        <v>42</v>
      </c>
      <c r="P137" s="133">
        <f>O137*H137</f>
        <v>0</v>
      </c>
      <c r="Q137" s="133">
        <v>0</v>
      </c>
      <c r="R137" s="133">
        <f>Q137*H137</f>
        <v>0</v>
      </c>
      <c r="S137" s="133">
        <v>0</v>
      </c>
      <c r="T137" s="134">
        <f>S137*H137</f>
        <v>0</v>
      </c>
      <c r="AR137" s="135" t="s">
        <v>118</v>
      </c>
      <c r="AT137" s="135" t="s">
        <v>114</v>
      </c>
      <c r="AU137" s="135" t="s">
        <v>78</v>
      </c>
      <c r="AY137" s="17" t="s">
        <v>112</v>
      </c>
      <c r="BE137" s="136">
        <f>IF(N137="základní",J137,0)</f>
        <v>0</v>
      </c>
      <c r="BF137" s="136">
        <f>IF(N137="snížená",J137,0)</f>
        <v>0</v>
      </c>
      <c r="BG137" s="136">
        <f>IF(N137="zákl. přenesená",J137,0)</f>
        <v>0</v>
      </c>
      <c r="BH137" s="136">
        <f>IF(N137="sníž. přenesená",J137,0)</f>
        <v>0</v>
      </c>
      <c r="BI137" s="136">
        <f>IF(N137="nulová",J137,0)</f>
        <v>0</v>
      </c>
      <c r="BJ137" s="17" t="s">
        <v>76</v>
      </c>
      <c r="BK137" s="136">
        <f>ROUND(I137*H137,2)</f>
        <v>0</v>
      </c>
      <c r="BL137" s="17" t="s">
        <v>118</v>
      </c>
      <c r="BM137" s="135" t="s">
        <v>199</v>
      </c>
    </row>
    <row r="138" spans="2:65" s="1" customFormat="1">
      <c r="B138" s="32"/>
      <c r="D138" s="137" t="s">
        <v>120</v>
      </c>
      <c r="F138" s="138" t="s">
        <v>200</v>
      </c>
      <c r="I138" s="139"/>
      <c r="L138" s="32"/>
      <c r="M138" s="140"/>
      <c r="T138" s="53"/>
      <c r="AT138" s="17" t="s">
        <v>120</v>
      </c>
      <c r="AU138" s="17" t="s">
        <v>78</v>
      </c>
    </row>
    <row r="139" spans="2:65" s="1" customFormat="1">
      <c r="B139" s="32"/>
      <c r="D139" s="141" t="s">
        <v>121</v>
      </c>
      <c r="F139" s="142" t="s">
        <v>201</v>
      </c>
      <c r="I139" s="139"/>
      <c r="L139" s="32"/>
      <c r="M139" s="140"/>
      <c r="T139" s="53"/>
      <c r="AT139" s="17" t="s">
        <v>121</v>
      </c>
      <c r="AU139" s="17" t="s">
        <v>78</v>
      </c>
    </row>
    <row r="140" spans="2:65" s="13" customFormat="1">
      <c r="B140" s="161"/>
      <c r="D140" s="137" t="s">
        <v>127</v>
      </c>
      <c r="E140" s="162" t="s">
        <v>19</v>
      </c>
      <c r="F140" s="163" t="s">
        <v>193</v>
      </c>
      <c r="H140" s="162" t="s">
        <v>19</v>
      </c>
      <c r="I140" s="164"/>
      <c r="L140" s="161"/>
      <c r="M140" s="165"/>
      <c r="T140" s="166"/>
      <c r="AT140" s="162" t="s">
        <v>127</v>
      </c>
      <c r="AU140" s="162" t="s">
        <v>78</v>
      </c>
      <c r="AV140" s="13" t="s">
        <v>76</v>
      </c>
      <c r="AW140" s="13" t="s">
        <v>33</v>
      </c>
      <c r="AX140" s="13" t="s">
        <v>71</v>
      </c>
      <c r="AY140" s="162" t="s">
        <v>112</v>
      </c>
    </row>
    <row r="141" spans="2:65" s="12" customFormat="1">
      <c r="B141" s="143"/>
      <c r="D141" s="137" t="s">
        <v>127</v>
      </c>
      <c r="E141" s="144" t="s">
        <v>19</v>
      </c>
      <c r="F141" s="145" t="s">
        <v>194</v>
      </c>
      <c r="H141" s="146">
        <v>2.25</v>
      </c>
      <c r="I141" s="147"/>
      <c r="L141" s="143"/>
      <c r="M141" s="148"/>
      <c r="T141" s="149"/>
      <c r="AT141" s="144" t="s">
        <v>127</v>
      </c>
      <c r="AU141" s="144" t="s">
        <v>78</v>
      </c>
      <c r="AV141" s="12" t="s">
        <v>78</v>
      </c>
      <c r="AW141" s="12" t="s">
        <v>33</v>
      </c>
      <c r="AX141" s="12" t="s">
        <v>71</v>
      </c>
      <c r="AY141" s="144" t="s">
        <v>112</v>
      </c>
    </row>
    <row r="142" spans="2:65" s="13" customFormat="1">
      <c r="B142" s="161"/>
      <c r="D142" s="137" t="s">
        <v>127</v>
      </c>
      <c r="E142" s="162" t="s">
        <v>19</v>
      </c>
      <c r="F142" s="163" t="s">
        <v>195</v>
      </c>
      <c r="H142" s="162" t="s">
        <v>19</v>
      </c>
      <c r="I142" s="164"/>
      <c r="L142" s="161"/>
      <c r="M142" s="165"/>
      <c r="T142" s="166"/>
      <c r="AT142" s="162" t="s">
        <v>127</v>
      </c>
      <c r="AU142" s="162" t="s">
        <v>78</v>
      </c>
      <c r="AV142" s="13" t="s">
        <v>76</v>
      </c>
      <c r="AW142" s="13" t="s">
        <v>33</v>
      </c>
      <c r="AX142" s="13" t="s">
        <v>71</v>
      </c>
      <c r="AY142" s="162" t="s">
        <v>112</v>
      </c>
    </row>
    <row r="143" spans="2:65" s="12" customFormat="1">
      <c r="B143" s="143"/>
      <c r="D143" s="137" t="s">
        <v>127</v>
      </c>
      <c r="E143" s="144" t="s">
        <v>19</v>
      </c>
      <c r="F143" s="145" t="s">
        <v>196</v>
      </c>
      <c r="H143" s="146">
        <v>8</v>
      </c>
      <c r="I143" s="147"/>
      <c r="L143" s="143"/>
      <c r="M143" s="148"/>
      <c r="T143" s="149"/>
      <c r="AT143" s="144" t="s">
        <v>127</v>
      </c>
      <c r="AU143" s="144" t="s">
        <v>78</v>
      </c>
      <c r="AV143" s="12" t="s">
        <v>78</v>
      </c>
      <c r="AW143" s="12" t="s">
        <v>33</v>
      </c>
      <c r="AX143" s="12" t="s">
        <v>71</v>
      </c>
      <c r="AY143" s="144" t="s">
        <v>112</v>
      </c>
    </row>
    <row r="144" spans="2:65" s="14" customFormat="1">
      <c r="B144" s="167"/>
      <c r="D144" s="137" t="s">
        <v>127</v>
      </c>
      <c r="E144" s="168" t="s">
        <v>19</v>
      </c>
      <c r="F144" s="169" t="s">
        <v>178</v>
      </c>
      <c r="H144" s="170">
        <v>10.25</v>
      </c>
      <c r="I144" s="171"/>
      <c r="L144" s="167"/>
      <c r="M144" s="172"/>
      <c r="T144" s="173"/>
      <c r="AT144" s="168" t="s">
        <v>127</v>
      </c>
      <c r="AU144" s="168" t="s">
        <v>78</v>
      </c>
      <c r="AV144" s="14" t="s">
        <v>118</v>
      </c>
      <c r="AW144" s="14" t="s">
        <v>33</v>
      </c>
      <c r="AX144" s="14" t="s">
        <v>76</v>
      </c>
      <c r="AY144" s="168" t="s">
        <v>112</v>
      </c>
    </row>
    <row r="145" spans="2:65" s="1" customFormat="1" ht="16.5" customHeight="1">
      <c r="B145" s="32"/>
      <c r="C145" s="123" t="s">
        <v>202</v>
      </c>
      <c r="D145" s="123" t="s">
        <v>114</v>
      </c>
      <c r="E145" s="124" t="s">
        <v>203</v>
      </c>
      <c r="F145" s="125" t="s">
        <v>204</v>
      </c>
      <c r="G145" s="126" t="s">
        <v>205</v>
      </c>
      <c r="H145" s="127">
        <v>9.6000000000000002E-2</v>
      </c>
      <c r="I145" s="128"/>
      <c r="J145" s="129">
        <f>ROUND(I145*H145,2)</f>
        <v>0</v>
      </c>
      <c r="K145" s="130"/>
      <c r="L145" s="32"/>
      <c r="M145" s="131" t="s">
        <v>19</v>
      </c>
      <c r="N145" s="132" t="s">
        <v>42</v>
      </c>
      <c r="P145" s="133">
        <f>O145*H145</f>
        <v>0</v>
      </c>
      <c r="Q145" s="133">
        <v>1.04922</v>
      </c>
      <c r="R145" s="133">
        <f>Q145*H145</f>
        <v>0.10072512</v>
      </c>
      <c r="S145" s="133">
        <v>0</v>
      </c>
      <c r="T145" s="134">
        <f>S145*H145</f>
        <v>0</v>
      </c>
      <c r="AR145" s="135" t="s">
        <v>118</v>
      </c>
      <c r="AT145" s="135" t="s">
        <v>114</v>
      </c>
      <c r="AU145" s="135" t="s">
        <v>78</v>
      </c>
      <c r="AY145" s="17" t="s">
        <v>112</v>
      </c>
      <c r="BE145" s="136">
        <f>IF(N145="základní",J145,0)</f>
        <v>0</v>
      </c>
      <c r="BF145" s="136">
        <f>IF(N145="snížená",J145,0)</f>
        <v>0</v>
      </c>
      <c r="BG145" s="136">
        <f>IF(N145="zákl. přenesená",J145,0)</f>
        <v>0</v>
      </c>
      <c r="BH145" s="136">
        <f>IF(N145="sníž. přenesená",J145,0)</f>
        <v>0</v>
      </c>
      <c r="BI145" s="136">
        <f>IF(N145="nulová",J145,0)</f>
        <v>0</v>
      </c>
      <c r="BJ145" s="17" t="s">
        <v>76</v>
      </c>
      <c r="BK145" s="136">
        <f>ROUND(I145*H145,2)</f>
        <v>0</v>
      </c>
      <c r="BL145" s="17" t="s">
        <v>118</v>
      </c>
      <c r="BM145" s="135" t="s">
        <v>206</v>
      </c>
    </row>
    <row r="146" spans="2:65" s="1" customFormat="1" ht="29.25">
      <c r="B146" s="32"/>
      <c r="D146" s="137" t="s">
        <v>120</v>
      </c>
      <c r="F146" s="138" t="s">
        <v>207</v>
      </c>
      <c r="I146" s="139"/>
      <c r="L146" s="32"/>
      <c r="M146" s="140"/>
      <c r="T146" s="53"/>
      <c r="AT146" s="17" t="s">
        <v>120</v>
      </c>
      <c r="AU146" s="17" t="s">
        <v>78</v>
      </c>
    </row>
    <row r="147" spans="2:65" s="1" customFormat="1">
      <c r="B147" s="32"/>
      <c r="D147" s="141" t="s">
        <v>121</v>
      </c>
      <c r="F147" s="142" t="s">
        <v>208</v>
      </c>
      <c r="I147" s="139"/>
      <c r="L147" s="32"/>
      <c r="M147" s="140"/>
      <c r="T147" s="53"/>
      <c r="AT147" s="17" t="s">
        <v>121</v>
      </c>
      <c r="AU147" s="17" t="s">
        <v>78</v>
      </c>
    </row>
    <row r="148" spans="2:65" s="12" customFormat="1">
      <c r="B148" s="143"/>
      <c r="D148" s="137" t="s">
        <v>127</v>
      </c>
      <c r="E148" s="144" t="s">
        <v>19</v>
      </c>
      <c r="F148" s="145" t="s">
        <v>209</v>
      </c>
      <c r="H148" s="146">
        <v>9.6000000000000002E-2</v>
      </c>
      <c r="I148" s="147"/>
      <c r="L148" s="143"/>
      <c r="M148" s="148"/>
      <c r="T148" s="149"/>
      <c r="AT148" s="144" t="s">
        <v>127</v>
      </c>
      <c r="AU148" s="144" t="s">
        <v>78</v>
      </c>
      <c r="AV148" s="12" t="s">
        <v>78</v>
      </c>
      <c r="AW148" s="12" t="s">
        <v>33</v>
      </c>
      <c r="AX148" s="12" t="s">
        <v>76</v>
      </c>
      <c r="AY148" s="144" t="s">
        <v>112</v>
      </c>
    </row>
    <row r="149" spans="2:65" s="1" customFormat="1" ht="33" customHeight="1">
      <c r="B149" s="32"/>
      <c r="C149" s="123" t="s">
        <v>210</v>
      </c>
      <c r="D149" s="123" t="s">
        <v>114</v>
      </c>
      <c r="E149" s="124" t="s">
        <v>211</v>
      </c>
      <c r="F149" s="125" t="s">
        <v>212</v>
      </c>
      <c r="G149" s="126" t="s">
        <v>125</v>
      </c>
      <c r="H149" s="127">
        <v>2.5499999999999998</v>
      </c>
      <c r="I149" s="128"/>
      <c r="J149" s="129">
        <f>ROUND(I149*H149,2)</f>
        <v>0</v>
      </c>
      <c r="K149" s="130"/>
      <c r="L149" s="32"/>
      <c r="M149" s="131" t="s">
        <v>19</v>
      </c>
      <c r="N149" s="132" t="s">
        <v>42</v>
      </c>
      <c r="P149" s="133">
        <f>O149*H149</f>
        <v>0</v>
      </c>
      <c r="Q149" s="133">
        <v>2.6768000000000001</v>
      </c>
      <c r="R149" s="133">
        <f>Q149*H149</f>
        <v>6.8258399999999995</v>
      </c>
      <c r="S149" s="133">
        <v>0</v>
      </c>
      <c r="T149" s="134">
        <f>S149*H149</f>
        <v>0</v>
      </c>
      <c r="AR149" s="135" t="s">
        <v>118</v>
      </c>
      <c r="AT149" s="135" t="s">
        <v>114</v>
      </c>
      <c r="AU149" s="135" t="s">
        <v>78</v>
      </c>
      <c r="AY149" s="17" t="s">
        <v>112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7" t="s">
        <v>76</v>
      </c>
      <c r="BK149" s="136">
        <f>ROUND(I149*H149,2)</f>
        <v>0</v>
      </c>
      <c r="BL149" s="17" t="s">
        <v>118</v>
      </c>
      <c r="BM149" s="135" t="s">
        <v>213</v>
      </c>
    </row>
    <row r="150" spans="2:65" s="1" customFormat="1" ht="39">
      <c r="B150" s="32"/>
      <c r="D150" s="137" t="s">
        <v>120</v>
      </c>
      <c r="F150" s="138" t="s">
        <v>214</v>
      </c>
      <c r="I150" s="139"/>
      <c r="L150" s="32"/>
      <c r="M150" s="140"/>
      <c r="T150" s="53"/>
      <c r="AT150" s="17" t="s">
        <v>120</v>
      </c>
      <c r="AU150" s="17" t="s">
        <v>78</v>
      </c>
    </row>
    <row r="151" spans="2:65" s="1" customFormat="1">
      <c r="B151" s="32"/>
      <c r="D151" s="141" t="s">
        <v>121</v>
      </c>
      <c r="F151" s="142" t="s">
        <v>215</v>
      </c>
      <c r="I151" s="139"/>
      <c r="L151" s="32"/>
      <c r="M151" s="140"/>
      <c r="T151" s="53"/>
      <c r="AT151" s="17" t="s">
        <v>121</v>
      </c>
      <c r="AU151" s="17" t="s">
        <v>78</v>
      </c>
    </row>
    <row r="152" spans="2:65" s="12" customFormat="1">
      <c r="B152" s="143"/>
      <c r="D152" s="137" t="s">
        <v>127</v>
      </c>
      <c r="E152" s="144" t="s">
        <v>19</v>
      </c>
      <c r="F152" s="145" t="s">
        <v>216</v>
      </c>
      <c r="H152" s="146">
        <v>1.95</v>
      </c>
      <c r="I152" s="147"/>
      <c r="L152" s="143"/>
      <c r="M152" s="148"/>
      <c r="T152" s="149"/>
      <c r="AT152" s="144" t="s">
        <v>127</v>
      </c>
      <c r="AU152" s="144" t="s">
        <v>78</v>
      </c>
      <c r="AV152" s="12" t="s">
        <v>78</v>
      </c>
      <c r="AW152" s="12" t="s">
        <v>33</v>
      </c>
      <c r="AX152" s="12" t="s">
        <v>71</v>
      </c>
      <c r="AY152" s="144" t="s">
        <v>112</v>
      </c>
    </row>
    <row r="153" spans="2:65" s="13" customFormat="1">
      <c r="B153" s="161"/>
      <c r="D153" s="137" t="s">
        <v>127</v>
      </c>
      <c r="E153" s="162" t="s">
        <v>19</v>
      </c>
      <c r="F153" s="163" t="s">
        <v>217</v>
      </c>
      <c r="H153" s="162" t="s">
        <v>19</v>
      </c>
      <c r="I153" s="164"/>
      <c r="L153" s="161"/>
      <c r="M153" s="165"/>
      <c r="T153" s="166"/>
      <c r="AT153" s="162" t="s">
        <v>127</v>
      </c>
      <c r="AU153" s="162" t="s">
        <v>78</v>
      </c>
      <c r="AV153" s="13" t="s">
        <v>76</v>
      </c>
      <c r="AW153" s="13" t="s">
        <v>33</v>
      </c>
      <c r="AX153" s="13" t="s">
        <v>71</v>
      </c>
      <c r="AY153" s="162" t="s">
        <v>112</v>
      </c>
    </row>
    <row r="154" spans="2:65" s="12" customFormat="1">
      <c r="B154" s="143"/>
      <c r="D154" s="137" t="s">
        <v>127</v>
      </c>
      <c r="E154" s="144" t="s">
        <v>19</v>
      </c>
      <c r="F154" s="145" t="s">
        <v>218</v>
      </c>
      <c r="H154" s="146">
        <v>0.6</v>
      </c>
      <c r="I154" s="147"/>
      <c r="L154" s="143"/>
      <c r="M154" s="148"/>
      <c r="T154" s="149"/>
      <c r="AT154" s="144" t="s">
        <v>127</v>
      </c>
      <c r="AU154" s="144" t="s">
        <v>78</v>
      </c>
      <c r="AV154" s="12" t="s">
        <v>78</v>
      </c>
      <c r="AW154" s="12" t="s">
        <v>33</v>
      </c>
      <c r="AX154" s="12" t="s">
        <v>71</v>
      </c>
      <c r="AY154" s="144" t="s">
        <v>112</v>
      </c>
    </row>
    <row r="155" spans="2:65" s="14" customFormat="1">
      <c r="B155" s="167"/>
      <c r="D155" s="137" t="s">
        <v>127</v>
      </c>
      <c r="E155" s="168" t="s">
        <v>19</v>
      </c>
      <c r="F155" s="169" t="s">
        <v>178</v>
      </c>
      <c r="H155" s="170">
        <v>2.5499999999999998</v>
      </c>
      <c r="I155" s="171"/>
      <c r="L155" s="167"/>
      <c r="M155" s="172"/>
      <c r="T155" s="173"/>
      <c r="AT155" s="168" t="s">
        <v>127</v>
      </c>
      <c r="AU155" s="168" t="s">
        <v>78</v>
      </c>
      <c r="AV155" s="14" t="s">
        <v>118</v>
      </c>
      <c r="AW155" s="14" t="s">
        <v>33</v>
      </c>
      <c r="AX155" s="14" t="s">
        <v>76</v>
      </c>
      <c r="AY155" s="168" t="s">
        <v>112</v>
      </c>
    </row>
    <row r="156" spans="2:65" s="1" customFormat="1" ht="16.5" customHeight="1">
      <c r="B156" s="32"/>
      <c r="C156" s="123" t="s">
        <v>219</v>
      </c>
      <c r="D156" s="123" t="s">
        <v>114</v>
      </c>
      <c r="E156" s="124" t="s">
        <v>220</v>
      </c>
      <c r="F156" s="125" t="s">
        <v>221</v>
      </c>
      <c r="G156" s="126" t="s">
        <v>125</v>
      </c>
      <c r="H156" s="127">
        <v>0.9</v>
      </c>
      <c r="I156" s="128"/>
      <c r="J156" s="129">
        <f>ROUND(I156*H156,2)</f>
        <v>0</v>
      </c>
      <c r="K156" s="130"/>
      <c r="L156" s="32"/>
      <c r="M156" s="131" t="s">
        <v>19</v>
      </c>
      <c r="N156" s="132" t="s">
        <v>42</v>
      </c>
      <c r="P156" s="133">
        <f>O156*H156</f>
        <v>0</v>
      </c>
      <c r="Q156" s="133">
        <v>2.5018799999999999</v>
      </c>
      <c r="R156" s="133">
        <f>Q156*H156</f>
        <v>2.2516919999999998</v>
      </c>
      <c r="S156" s="133">
        <v>0</v>
      </c>
      <c r="T156" s="134">
        <f>S156*H156</f>
        <v>0</v>
      </c>
      <c r="AR156" s="135" t="s">
        <v>118</v>
      </c>
      <c r="AT156" s="135" t="s">
        <v>114</v>
      </c>
      <c r="AU156" s="135" t="s">
        <v>78</v>
      </c>
      <c r="AY156" s="17" t="s">
        <v>112</v>
      </c>
      <c r="BE156" s="136">
        <f>IF(N156="základní",J156,0)</f>
        <v>0</v>
      </c>
      <c r="BF156" s="136">
        <f>IF(N156="snížená",J156,0)</f>
        <v>0</v>
      </c>
      <c r="BG156" s="136">
        <f>IF(N156="zákl. přenesená",J156,0)</f>
        <v>0</v>
      </c>
      <c r="BH156" s="136">
        <f>IF(N156="sníž. přenesená",J156,0)</f>
        <v>0</v>
      </c>
      <c r="BI156" s="136">
        <f>IF(N156="nulová",J156,0)</f>
        <v>0</v>
      </c>
      <c r="BJ156" s="17" t="s">
        <v>76</v>
      </c>
      <c r="BK156" s="136">
        <f>ROUND(I156*H156,2)</f>
        <v>0</v>
      </c>
      <c r="BL156" s="17" t="s">
        <v>118</v>
      </c>
      <c r="BM156" s="135" t="s">
        <v>222</v>
      </c>
    </row>
    <row r="157" spans="2:65" s="1" customFormat="1">
      <c r="B157" s="32"/>
      <c r="D157" s="137" t="s">
        <v>120</v>
      </c>
      <c r="F157" s="138" t="s">
        <v>223</v>
      </c>
      <c r="I157" s="139"/>
      <c r="L157" s="32"/>
      <c r="M157" s="140"/>
      <c r="T157" s="53"/>
      <c r="AT157" s="17" t="s">
        <v>120</v>
      </c>
      <c r="AU157" s="17" t="s">
        <v>78</v>
      </c>
    </row>
    <row r="158" spans="2:65" s="1" customFormat="1">
      <c r="B158" s="32"/>
      <c r="D158" s="141" t="s">
        <v>121</v>
      </c>
      <c r="F158" s="142" t="s">
        <v>224</v>
      </c>
      <c r="I158" s="139"/>
      <c r="L158" s="32"/>
      <c r="M158" s="140"/>
      <c r="T158" s="53"/>
      <c r="AT158" s="17" t="s">
        <v>121</v>
      </c>
      <c r="AU158" s="17" t="s">
        <v>78</v>
      </c>
    </row>
    <row r="159" spans="2:65" s="13" customFormat="1">
      <c r="B159" s="161"/>
      <c r="D159" s="137" t="s">
        <v>127</v>
      </c>
      <c r="E159" s="162" t="s">
        <v>19</v>
      </c>
      <c r="F159" s="163" t="s">
        <v>225</v>
      </c>
      <c r="H159" s="162" t="s">
        <v>19</v>
      </c>
      <c r="I159" s="164"/>
      <c r="L159" s="161"/>
      <c r="M159" s="165"/>
      <c r="T159" s="166"/>
      <c r="AT159" s="162" t="s">
        <v>127</v>
      </c>
      <c r="AU159" s="162" t="s">
        <v>78</v>
      </c>
      <c r="AV159" s="13" t="s">
        <v>76</v>
      </c>
      <c r="AW159" s="13" t="s">
        <v>33</v>
      </c>
      <c r="AX159" s="13" t="s">
        <v>71</v>
      </c>
      <c r="AY159" s="162" t="s">
        <v>112</v>
      </c>
    </row>
    <row r="160" spans="2:65" s="12" customFormat="1">
      <c r="B160" s="143"/>
      <c r="D160" s="137" t="s">
        <v>127</v>
      </c>
      <c r="E160" s="144" t="s">
        <v>19</v>
      </c>
      <c r="F160" s="145" t="s">
        <v>226</v>
      </c>
      <c r="H160" s="146">
        <v>0.9</v>
      </c>
      <c r="I160" s="147"/>
      <c r="L160" s="143"/>
      <c r="M160" s="148"/>
      <c r="T160" s="149"/>
      <c r="AT160" s="144" t="s">
        <v>127</v>
      </c>
      <c r="AU160" s="144" t="s">
        <v>78</v>
      </c>
      <c r="AV160" s="12" t="s">
        <v>78</v>
      </c>
      <c r="AW160" s="12" t="s">
        <v>33</v>
      </c>
      <c r="AX160" s="12" t="s">
        <v>76</v>
      </c>
      <c r="AY160" s="144" t="s">
        <v>112</v>
      </c>
    </row>
    <row r="161" spans="2:65" s="11" customFormat="1" ht="22.9" customHeight="1">
      <c r="B161" s="111"/>
      <c r="D161" s="112" t="s">
        <v>70</v>
      </c>
      <c r="E161" s="121" t="s">
        <v>118</v>
      </c>
      <c r="F161" s="121" t="s">
        <v>227</v>
      </c>
      <c r="I161" s="114"/>
      <c r="J161" s="122">
        <f>BK161</f>
        <v>0</v>
      </c>
      <c r="L161" s="111"/>
      <c r="M161" s="116"/>
      <c r="P161" s="117">
        <f>SUM(P162:P182)</f>
        <v>0</v>
      </c>
      <c r="R161" s="117">
        <f>SUM(R162:R182)</f>
        <v>2.0427896299999997</v>
      </c>
      <c r="T161" s="118">
        <f>SUM(T162:T182)</f>
        <v>0</v>
      </c>
      <c r="AR161" s="112" t="s">
        <v>76</v>
      </c>
      <c r="AT161" s="119" t="s">
        <v>70</v>
      </c>
      <c r="AU161" s="119" t="s">
        <v>76</v>
      </c>
      <c r="AY161" s="112" t="s">
        <v>112</v>
      </c>
      <c r="BK161" s="120">
        <f>SUM(BK162:BK182)</f>
        <v>0</v>
      </c>
    </row>
    <row r="162" spans="2:65" s="1" customFormat="1" ht="16.5" customHeight="1">
      <c r="B162" s="32"/>
      <c r="C162" s="123" t="s">
        <v>153</v>
      </c>
      <c r="D162" s="123" t="s">
        <v>114</v>
      </c>
      <c r="E162" s="124" t="s">
        <v>228</v>
      </c>
      <c r="F162" s="125" t="s">
        <v>229</v>
      </c>
      <c r="G162" s="126" t="s">
        <v>125</v>
      </c>
      <c r="H162" s="127">
        <v>0.75</v>
      </c>
      <c r="I162" s="128"/>
      <c r="J162" s="129">
        <f>ROUND(I162*H162,2)</f>
        <v>0</v>
      </c>
      <c r="K162" s="130"/>
      <c r="L162" s="32"/>
      <c r="M162" s="131" t="s">
        <v>19</v>
      </c>
      <c r="N162" s="132" t="s">
        <v>42</v>
      </c>
      <c r="P162" s="133">
        <f>O162*H162</f>
        <v>0</v>
      </c>
      <c r="Q162" s="133">
        <v>2.5020099999999998</v>
      </c>
      <c r="R162" s="133">
        <f>Q162*H162</f>
        <v>1.8765074999999998</v>
      </c>
      <c r="S162" s="133">
        <v>0</v>
      </c>
      <c r="T162" s="134">
        <f>S162*H162</f>
        <v>0</v>
      </c>
      <c r="AR162" s="135" t="s">
        <v>118</v>
      </c>
      <c r="AT162" s="135" t="s">
        <v>114</v>
      </c>
      <c r="AU162" s="135" t="s">
        <v>78</v>
      </c>
      <c r="AY162" s="17" t="s">
        <v>112</v>
      </c>
      <c r="BE162" s="136">
        <f>IF(N162="základní",J162,0)</f>
        <v>0</v>
      </c>
      <c r="BF162" s="136">
        <f>IF(N162="snížená",J162,0)</f>
        <v>0</v>
      </c>
      <c r="BG162" s="136">
        <f>IF(N162="zákl. přenesená",J162,0)</f>
        <v>0</v>
      </c>
      <c r="BH162" s="136">
        <f>IF(N162="sníž. přenesená",J162,0)</f>
        <v>0</v>
      </c>
      <c r="BI162" s="136">
        <f>IF(N162="nulová",J162,0)</f>
        <v>0</v>
      </c>
      <c r="BJ162" s="17" t="s">
        <v>76</v>
      </c>
      <c r="BK162" s="136">
        <f>ROUND(I162*H162,2)</f>
        <v>0</v>
      </c>
      <c r="BL162" s="17" t="s">
        <v>118</v>
      </c>
      <c r="BM162" s="135" t="s">
        <v>230</v>
      </c>
    </row>
    <row r="163" spans="2:65" s="1" customFormat="1" ht="29.25">
      <c r="B163" s="32"/>
      <c r="D163" s="137" t="s">
        <v>120</v>
      </c>
      <c r="F163" s="138" t="s">
        <v>231</v>
      </c>
      <c r="I163" s="139"/>
      <c r="L163" s="32"/>
      <c r="M163" s="140"/>
      <c r="T163" s="53"/>
      <c r="AT163" s="17" t="s">
        <v>120</v>
      </c>
      <c r="AU163" s="17" t="s">
        <v>78</v>
      </c>
    </row>
    <row r="164" spans="2:65" s="1" customFormat="1">
      <c r="B164" s="32"/>
      <c r="D164" s="141" t="s">
        <v>121</v>
      </c>
      <c r="F164" s="142" t="s">
        <v>232</v>
      </c>
      <c r="I164" s="139"/>
      <c r="L164" s="32"/>
      <c r="M164" s="140"/>
      <c r="T164" s="53"/>
      <c r="AT164" s="17" t="s">
        <v>121</v>
      </c>
      <c r="AU164" s="17" t="s">
        <v>78</v>
      </c>
    </row>
    <row r="165" spans="2:65" s="12" customFormat="1">
      <c r="B165" s="143"/>
      <c r="D165" s="137" t="s">
        <v>127</v>
      </c>
      <c r="E165" s="144" t="s">
        <v>19</v>
      </c>
      <c r="F165" s="145" t="s">
        <v>233</v>
      </c>
      <c r="H165" s="146">
        <v>0.75</v>
      </c>
      <c r="I165" s="147"/>
      <c r="L165" s="143"/>
      <c r="M165" s="148"/>
      <c r="T165" s="149"/>
      <c r="AT165" s="144" t="s">
        <v>127</v>
      </c>
      <c r="AU165" s="144" t="s">
        <v>78</v>
      </c>
      <c r="AV165" s="12" t="s">
        <v>78</v>
      </c>
      <c r="AW165" s="12" t="s">
        <v>33</v>
      </c>
      <c r="AX165" s="12" t="s">
        <v>76</v>
      </c>
      <c r="AY165" s="144" t="s">
        <v>112</v>
      </c>
    </row>
    <row r="166" spans="2:65" s="1" customFormat="1" ht="24.2" customHeight="1">
      <c r="B166" s="32"/>
      <c r="C166" s="123" t="s">
        <v>234</v>
      </c>
      <c r="D166" s="123" t="s">
        <v>114</v>
      </c>
      <c r="E166" s="124" t="s">
        <v>235</v>
      </c>
      <c r="F166" s="125" t="s">
        <v>236</v>
      </c>
      <c r="G166" s="126" t="s">
        <v>147</v>
      </c>
      <c r="H166" s="127">
        <v>6.25</v>
      </c>
      <c r="I166" s="128"/>
      <c r="J166" s="129">
        <f>ROUND(I166*H166,2)</f>
        <v>0</v>
      </c>
      <c r="K166" s="130"/>
      <c r="L166" s="32"/>
      <c r="M166" s="131" t="s">
        <v>19</v>
      </c>
      <c r="N166" s="132" t="s">
        <v>42</v>
      </c>
      <c r="P166" s="133">
        <f>O166*H166</f>
        <v>0</v>
      </c>
      <c r="Q166" s="133">
        <v>5.3299999999999997E-3</v>
      </c>
      <c r="R166" s="133">
        <f>Q166*H166</f>
        <v>3.3312499999999995E-2</v>
      </c>
      <c r="S166" s="133">
        <v>0</v>
      </c>
      <c r="T166" s="134">
        <f>S166*H166</f>
        <v>0</v>
      </c>
      <c r="AR166" s="135" t="s">
        <v>118</v>
      </c>
      <c r="AT166" s="135" t="s">
        <v>114</v>
      </c>
      <c r="AU166" s="135" t="s">
        <v>78</v>
      </c>
      <c r="AY166" s="17" t="s">
        <v>112</v>
      </c>
      <c r="BE166" s="136">
        <f>IF(N166="základní",J166,0)</f>
        <v>0</v>
      </c>
      <c r="BF166" s="136">
        <f>IF(N166="snížená",J166,0)</f>
        <v>0</v>
      </c>
      <c r="BG166" s="136">
        <f>IF(N166="zákl. přenesená",J166,0)</f>
        <v>0</v>
      </c>
      <c r="BH166" s="136">
        <f>IF(N166="sníž. přenesená",J166,0)</f>
        <v>0</v>
      </c>
      <c r="BI166" s="136">
        <f>IF(N166="nulová",J166,0)</f>
        <v>0</v>
      </c>
      <c r="BJ166" s="17" t="s">
        <v>76</v>
      </c>
      <c r="BK166" s="136">
        <f>ROUND(I166*H166,2)</f>
        <v>0</v>
      </c>
      <c r="BL166" s="17" t="s">
        <v>118</v>
      </c>
      <c r="BM166" s="135" t="s">
        <v>237</v>
      </c>
    </row>
    <row r="167" spans="2:65" s="1" customFormat="1" ht="19.5">
      <c r="B167" s="32"/>
      <c r="D167" s="137" t="s">
        <v>120</v>
      </c>
      <c r="F167" s="138" t="s">
        <v>238</v>
      </c>
      <c r="I167" s="139"/>
      <c r="L167" s="32"/>
      <c r="M167" s="140"/>
      <c r="T167" s="53"/>
      <c r="AT167" s="17" t="s">
        <v>120</v>
      </c>
      <c r="AU167" s="17" t="s">
        <v>78</v>
      </c>
    </row>
    <row r="168" spans="2:65" s="1" customFormat="1">
      <c r="B168" s="32"/>
      <c r="D168" s="141" t="s">
        <v>121</v>
      </c>
      <c r="F168" s="142" t="s">
        <v>239</v>
      </c>
      <c r="I168" s="139"/>
      <c r="L168" s="32"/>
      <c r="M168" s="140"/>
      <c r="T168" s="53"/>
      <c r="AT168" s="17" t="s">
        <v>121</v>
      </c>
      <c r="AU168" s="17" t="s">
        <v>78</v>
      </c>
    </row>
    <row r="169" spans="2:65" s="12" customFormat="1">
      <c r="B169" s="143"/>
      <c r="D169" s="137" t="s">
        <v>127</v>
      </c>
      <c r="E169" s="144" t="s">
        <v>19</v>
      </c>
      <c r="F169" s="145" t="s">
        <v>240</v>
      </c>
      <c r="H169" s="146">
        <v>6.25</v>
      </c>
      <c r="I169" s="147"/>
      <c r="L169" s="143"/>
      <c r="M169" s="148"/>
      <c r="T169" s="149"/>
      <c r="AT169" s="144" t="s">
        <v>127</v>
      </c>
      <c r="AU169" s="144" t="s">
        <v>78</v>
      </c>
      <c r="AV169" s="12" t="s">
        <v>78</v>
      </c>
      <c r="AW169" s="12" t="s">
        <v>33</v>
      </c>
      <c r="AX169" s="12" t="s">
        <v>76</v>
      </c>
      <c r="AY169" s="144" t="s">
        <v>112</v>
      </c>
    </row>
    <row r="170" spans="2:65" s="1" customFormat="1" ht="24.2" customHeight="1">
      <c r="B170" s="32"/>
      <c r="C170" s="123" t="s">
        <v>241</v>
      </c>
      <c r="D170" s="123" t="s">
        <v>114</v>
      </c>
      <c r="E170" s="124" t="s">
        <v>242</v>
      </c>
      <c r="F170" s="125" t="s">
        <v>243</v>
      </c>
      <c r="G170" s="126" t="s">
        <v>147</v>
      </c>
      <c r="H170" s="127">
        <v>6.25</v>
      </c>
      <c r="I170" s="128"/>
      <c r="J170" s="129">
        <f>ROUND(I170*H170,2)</f>
        <v>0</v>
      </c>
      <c r="K170" s="130"/>
      <c r="L170" s="32"/>
      <c r="M170" s="131" t="s">
        <v>19</v>
      </c>
      <c r="N170" s="132" t="s">
        <v>42</v>
      </c>
      <c r="P170" s="133">
        <f>O170*H170</f>
        <v>0</v>
      </c>
      <c r="Q170" s="133">
        <v>0</v>
      </c>
      <c r="R170" s="133">
        <f>Q170*H170</f>
        <v>0</v>
      </c>
      <c r="S170" s="133">
        <v>0</v>
      </c>
      <c r="T170" s="134">
        <f>S170*H170</f>
        <v>0</v>
      </c>
      <c r="AR170" s="135" t="s">
        <v>118</v>
      </c>
      <c r="AT170" s="135" t="s">
        <v>114</v>
      </c>
      <c r="AU170" s="135" t="s">
        <v>78</v>
      </c>
      <c r="AY170" s="17" t="s">
        <v>112</v>
      </c>
      <c r="BE170" s="136">
        <f>IF(N170="základní",J170,0)</f>
        <v>0</v>
      </c>
      <c r="BF170" s="136">
        <f>IF(N170="snížená",J170,0)</f>
        <v>0</v>
      </c>
      <c r="BG170" s="136">
        <f>IF(N170="zákl. přenesená",J170,0)</f>
        <v>0</v>
      </c>
      <c r="BH170" s="136">
        <f>IF(N170="sníž. přenesená",J170,0)</f>
        <v>0</v>
      </c>
      <c r="BI170" s="136">
        <f>IF(N170="nulová",J170,0)</f>
        <v>0</v>
      </c>
      <c r="BJ170" s="17" t="s">
        <v>76</v>
      </c>
      <c r="BK170" s="136">
        <f>ROUND(I170*H170,2)</f>
        <v>0</v>
      </c>
      <c r="BL170" s="17" t="s">
        <v>118</v>
      </c>
      <c r="BM170" s="135" t="s">
        <v>244</v>
      </c>
    </row>
    <row r="171" spans="2:65" s="1" customFormat="1" ht="19.5">
      <c r="B171" s="32"/>
      <c r="D171" s="137" t="s">
        <v>120</v>
      </c>
      <c r="F171" s="138" t="s">
        <v>245</v>
      </c>
      <c r="I171" s="139"/>
      <c r="L171" s="32"/>
      <c r="M171" s="140"/>
      <c r="T171" s="53"/>
      <c r="AT171" s="17" t="s">
        <v>120</v>
      </c>
      <c r="AU171" s="17" t="s">
        <v>78</v>
      </c>
    </row>
    <row r="172" spans="2:65" s="1" customFormat="1">
      <c r="B172" s="32"/>
      <c r="D172" s="141" t="s">
        <v>121</v>
      </c>
      <c r="F172" s="142" t="s">
        <v>246</v>
      </c>
      <c r="I172" s="139"/>
      <c r="L172" s="32"/>
      <c r="M172" s="140"/>
      <c r="T172" s="53"/>
      <c r="AT172" s="17" t="s">
        <v>121</v>
      </c>
      <c r="AU172" s="17" t="s">
        <v>78</v>
      </c>
    </row>
    <row r="173" spans="2:65" s="1" customFormat="1" ht="24.2" customHeight="1">
      <c r="B173" s="32"/>
      <c r="C173" s="123" t="s">
        <v>247</v>
      </c>
      <c r="D173" s="123" t="s">
        <v>114</v>
      </c>
      <c r="E173" s="124" t="s">
        <v>248</v>
      </c>
      <c r="F173" s="125" t="s">
        <v>249</v>
      </c>
      <c r="G173" s="126" t="s">
        <v>147</v>
      </c>
      <c r="H173" s="127">
        <v>6.25</v>
      </c>
      <c r="I173" s="128"/>
      <c r="J173" s="129">
        <f>ROUND(I173*H173,2)</f>
        <v>0</v>
      </c>
      <c r="K173" s="130"/>
      <c r="L173" s="32"/>
      <c r="M173" s="131" t="s">
        <v>19</v>
      </c>
      <c r="N173" s="132" t="s">
        <v>42</v>
      </c>
      <c r="P173" s="133">
        <f>O173*H173</f>
        <v>0</v>
      </c>
      <c r="Q173" s="133">
        <v>1.0399999999999999E-3</v>
      </c>
      <c r="R173" s="133">
        <f>Q173*H173</f>
        <v>6.4999999999999997E-3</v>
      </c>
      <c r="S173" s="133">
        <v>0</v>
      </c>
      <c r="T173" s="134">
        <f>S173*H173</f>
        <v>0</v>
      </c>
      <c r="AR173" s="135" t="s">
        <v>118</v>
      </c>
      <c r="AT173" s="135" t="s">
        <v>114</v>
      </c>
      <c r="AU173" s="135" t="s">
        <v>78</v>
      </c>
      <c r="AY173" s="17" t="s">
        <v>112</v>
      </c>
      <c r="BE173" s="136">
        <f>IF(N173="základní",J173,0)</f>
        <v>0</v>
      </c>
      <c r="BF173" s="136">
        <f>IF(N173="snížená",J173,0)</f>
        <v>0</v>
      </c>
      <c r="BG173" s="136">
        <f>IF(N173="zákl. přenesená",J173,0)</f>
        <v>0</v>
      </c>
      <c r="BH173" s="136">
        <f>IF(N173="sníž. přenesená",J173,0)</f>
        <v>0</v>
      </c>
      <c r="BI173" s="136">
        <f>IF(N173="nulová",J173,0)</f>
        <v>0</v>
      </c>
      <c r="BJ173" s="17" t="s">
        <v>76</v>
      </c>
      <c r="BK173" s="136">
        <f>ROUND(I173*H173,2)</f>
        <v>0</v>
      </c>
      <c r="BL173" s="17" t="s">
        <v>118</v>
      </c>
      <c r="BM173" s="135" t="s">
        <v>250</v>
      </c>
    </row>
    <row r="174" spans="2:65" s="1" customFormat="1" ht="19.5">
      <c r="B174" s="32"/>
      <c r="D174" s="137" t="s">
        <v>120</v>
      </c>
      <c r="F174" s="138" t="s">
        <v>251</v>
      </c>
      <c r="I174" s="139"/>
      <c r="L174" s="32"/>
      <c r="M174" s="140"/>
      <c r="T174" s="53"/>
      <c r="AT174" s="17" t="s">
        <v>120</v>
      </c>
      <c r="AU174" s="17" t="s">
        <v>78</v>
      </c>
    </row>
    <row r="175" spans="2:65" s="1" customFormat="1">
      <c r="B175" s="32"/>
      <c r="D175" s="141" t="s">
        <v>121</v>
      </c>
      <c r="F175" s="142" t="s">
        <v>252</v>
      </c>
      <c r="I175" s="139"/>
      <c r="L175" s="32"/>
      <c r="M175" s="140"/>
      <c r="T175" s="53"/>
      <c r="AT175" s="17" t="s">
        <v>121</v>
      </c>
      <c r="AU175" s="17" t="s">
        <v>78</v>
      </c>
    </row>
    <row r="176" spans="2:65" s="1" customFormat="1" ht="24.2" customHeight="1">
      <c r="B176" s="32"/>
      <c r="C176" s="123" t="s">
        <v>253</v>
      </c>
      <c r="D176" s="123" t="s">
        <v>114</v>
      </c>
      <c r="E176" s="124" t="s">
        <v>254</v>
      </c>
      <c r="F176" s="125" t="s">
        <v>255</v>
      </c>
      <c r="G176" s="126" t="s">
        <v>147</v>
      </c>
      <c r="H176" s="127">
        <v>6.25</v>
      </c>
      <c r="I176" s="128"/>
      <c r="J176" s="129">
        <f>ROUND(I176*H176,2)</f>
        <v>0</v>
      </c>
      <c r="K176" s="130"/>
      <c r="L176" s="32"/>
      <c r="M176" s="131" t="s">
        <v>19</v>
      </c>
      <c r="N176" s="132" t="s">
        <v>42</v>
      </c>
      <c r="P176" s="133">
        <f>O176*H176</f>
        <v>0</v>
      </c>
      <c r="Q176" s="133">
        <v>0</v>
      </c>
      <c r="R176" s="133">
        <f>Q176*H176</f>
        <v>0</v>
      </c>
      <c r="S176" s="133">
        <v>0</v>
      </c>
      <c r="T176" s="134">
        <f>S176*H176</f>
        <v>0</v>
      </c>
      <c r="AR176" s="135" t="s">
        <v>118</v>
      </c>
      <c r="AT176" s="135" t="s">
        <v>114</v>
      </c>
      <c r="AU176" s="135" t="s">
        <v>78</v>
      </c>
      <c r="AY176" s="17" t="s">
        <v>112</v>
      </c>
      <c r="BE176" s="136">
        <f>IF(N176="základní",J176,0)</f>
        <v>0</v>
      </c>
      <c r="BF176" s="136">
        <f>IF(N176="snížená",J176,0)</f>
        <v>0</v>
      </c>
      <c r="BG176" s="136">
        <f>IF(N176="zákl. přenesená",J176,0)</f>
        <v>0</v>
      </c>
      <c r="BH176" s="136">
        <f>IF(N176="sníž. přenesená",J176,0)</f>
        <v>0</v>
      </c>
      <c r="BI176" s="136">
        <f>IF(N176="nulová",J176,0)</f>
        <v>0</v>
      </c>
      <c r="BJ176" s="17" t="s">
        <v>76</v>
      </c>
      <c r="BK176" s="136">
        <f>ROUND(I176*H176,2)</f>
        <v>0</v>
      </c>
      <c r="BL176" s="17" t="s">
        <v>118</v>
      </c>
      <c r="BM176" s="135" t="s">
        <v>256</v>
      </c>
    </row>
    <row r="177" spans="2:65" s="1" customFormat="1" ht="19.5">
      <c r="B177" s="32"/>
      <c r="D177" s="137" t="s">
        <v>120</v>
      </c>
      <c r="F177" s="138" t="s">
        <v>257</v>
      </c>
      <c r="I177" s="139"/>
      <c r="L177" s="32"/>
      <c r="M177" s="140"/>
      <c r="T177" s="53"/>
      <c r="AT177" s="17" t="s">
        <v>120</v>
      </c>
      <c r="AU177" s="17" t="s">
        <v>78</v>
      </c>
    </row>
    <row r="178" spans="2:65" s="1" customFormat="1">
      <c r="B178" s="32"/>
      <c r="D178" s="141" t="s">
        <v>121</v>
      </c>
      <c r="F178" s="142" t="s">
        <v>258</v>
      </c>
      <c r="I178" s="139"/>
      <c r="L178" s="32"/>
      <c r="M178" s="140"/>
      <c r="T178" s="53"/>
      <c r="AT178" s="17" t="s">
        <v>121</v>
      </c>
      <c r="AU178" s="17" t="s">
        <v>78</v>
      </c>
    </row>
    <row r="179" spans="2:65" s="1" customFormat="1" ht="16.5" customHeight="1">
      <c r="B179" s="32"/>
      <c r="C179" s="123" t="s">
        <v>7</v>
      </c>
      <c r="D179" s="123" t="s">
        <v>114</v>
      </c>
      <c r="E179" s="124" t="s">
        <v>259</v>
      </c>
      <c r="F179" s="125" t="s">
        <v>260</v>
      </c>
      <c r="G179" s="126" t="s">
        <v>205</v>
      </c>
      <c r="H179" s="127">
        <v>0.11899999999999999</v>
      </c>
      <c r="I179" s="128"/>
      <c r="J179" s="129">
        <f>ROUND(I179*H179,2)</f>
        <v>0</v>
      </c>
      <c r="K179" s="130"/>
      <c r="L179" s="32"/>
      <c r="M179" s="131" t="s">
        <v>19</v>
      </c>
      <c r="N179" s="132" t="s">
        <v>42</v>
      </c>
      <c r="P179" s="133">
        <f>O179*H179</f>
        <v>0</v>
      </c>
      <c r="Q179" s="133">
        <v>1.06277</v>
      </c>
      <c r="R179" s="133">
        <f>Q179*H179</f>
        <v>0.12646963</v>
      </c>
      <c r="S179" s="133">
        <v>0</v>
      </c>
      <c r="T179" s="134">
        <f>S179*H179</f>
        <v>0</v>
      </c>
      <c r="AR179" s="135" t="s">
        <v>118</v>
      </c>
      <c r="AT179" s="135" t="s">
        <v>114</v>
      </c>
      <c r="AU179" s="135" t="s">
        <v>78</v>
      </c>
      <c r="AY179" s="17" t="s">
        <v>112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7" t="s">
        <v>76</v>
      </c>
      <c r="BK179" s="136">
        <f>ROUND(I179*H179,2)</f>
        <v>0</v>
      </c>
      <c r="BL179" s="17" t="s">
        <v>118</v>
      </c>
      <c r="BM179" s="135" t="s">
        <v>261</v>
      </c>
    </row>
    <row r="180" spans="2:65" s="1" customFormat="1" ht="48.75">
      <c r="B180" s="32"/>
      <c r="D180" s="137" t="s">
        <v>120</v>
      </c>
      <c r="F180" s="138" t="s">
        <v>262</v>
      </c>
      <c r="I180" s="139"/>
      <c r="L180" s="32"/>
      <c r="M180" s="140"/>
      <c r="T180" s="53"/>
      <c r="AT180" s="17" t="s">
        <v>120</v>
      </c>
      <c r="AU180" s="17" t="s">
        <v>78</v>
      </c>
    </row>
    <row r="181" spans="2:65" s="1" customFormat="1">
      <c r="B181" s="32"/>
      <c r="D181" s="141" t="s">
        <v>121</v>
      </c>
      <c r="F181" s="142" t="s">
        <v>263</v>
      </c>
      <c r="I181" s="139"/>
      <c r="L181" s="32"/>
      <c r="M181" s="140"/>
      <c r="T181" s="53"/>
      <c r="AT181" s="17" t="s">
        <v>121</v>
      </c>
      <c r="AU181" s="17" t="s">
        <v>78</v>
      </c>
    </row>
    <row r="182" spans="2:65" s="12" customFormat="1">
      <c r="B182" s="143"/>
      <c r="D182" s="137" t="s">
        <v>127</v>
      </c>
      <c r="E182" s="144" t="s">
        <v>19</v>
      </c>
      <c r="F182" s="145" t="s">
        <v>264</v>
      </c>
      <c r="H182" s="146">
        <v>0.11899999999999999</v>
      </c>
      <c r="I182" s="147"/>
      <c r="L182" s="143"/>
      <c r="M182" s="148"/>
      <c r="T182" s="149"/>
      <c r="AT182" s="144" t="s">
        <v>127</v>
      </c>
      <c r="AU182" s="144" t="s">
        <v>78</v>
      </c>
      <c r="AV182" s="12" t="s">
        <v>78</v>
      </c>
      <c r="AW182" s="12" t="s">
        <v>33</v>
      </c>
      <c r="AX182" s="12" t="s">
        <v>76</v>
      </c>
      <c r="AY182" s="144" t="s">
        <v>112</v>
      </c>
    </row>
    <row r="183" spans="2:65" s="11" customFormat="1" ht="22.9" customHeight="1">
      <c r="B183" s="111"/>
      <c r="D183" s="112" t="s">
        <v>70</v>
      </c>
      <c r="E183" s="121" t="s">
        <v>144</v>
      </c>
      <c r="F183" s="121" t="s">
        <v>265</v>
      </c>
      <c r="I183" s="114"/>
      <c r="J183" s="122">
        <f>BK183</f>
        <v>0</v>
      </c>
      <c r="L183" s="111"/>
      <c r="M183" s="116"/>
      <c r="P183" s="117">
        <f>SUM(P184:P191)</f>
        <v>0</v>
      </c>
      <c r="R183" s="117">
        <f>SUM(R184:R191)</f>
        <v>1.8247179499999999</v>
      </c>
      <c r="T183" s="118">
        <f>SUM(T184:T191)</f>
        <v>0</v>
      </c>
      <c r="AR183" s="112" t="s">
        <v>76</v>
      </c>
      <c r="AT183" s="119" t="s">
        <v>70</v>
      </c>
      <c r="AU183" s="119" t="s">
        <v>76</v>
      </c>
      <c r="AY183" s="112" t="s">
        <v>112</v>
      </c>
      <c r="BK183" s="120">
        <f>SUM(BK184:BK191)</f>
        <v>0</v>
      </c>
    </row>
    <row r="184" spans="2:65" s="1" customFormat="1" ht="33" customHeight="1">
      <c r="B184" s="32"/>
      <c r="C184" s="123" t="s">
        <v>266</v>
      </c>
      <c r="D184" s="123" t="s">
        <v>114</v>
      </c>
      <c r="E184" s="124" t="s">
        <v>267</v>
      </c>
      <c r="F184" s="125" t="s">
        <v>268</v>
      </c>
      <c r="G184" s="126" t="s">
        <v>125</v>
      </c>
      <c r="H184" s="127">
        <v>0.75</v>
      </c>
      <c r="I184" s="128"/>
      <c r="J184" s="129">
        <f>ROUND(I184*H184,2)</f>
        <v>0</v>
      </c>
      <c r="K184" s="130"/>
      <c r="L184" s="32"/>
      <c r="M184" s="131" t="s">
        <v>19</v>
      </c>
      <c r="N184" s="132" t="s">
        <v>42</v>
      </c>
      <c r="P184" s="133">
        <f>O184*H184</f>
        <v>0</v>
      </c>
      <c r="Q184" s="133">
        <v>2.3010199999999998</v>
      </c>
      <c r="R184" s="133">
        <f>Q184*H184</f>
        <v>1.725765</v>
      </c>
      <c r="S184" s="133">
        <v>0</v>
      </c>
      <c r="T184" s="134">
        <f>S184*H184</f>
        <v>0</v>
      </c>
      <c r="AR184" s="135" t="s">
        <v>118</v>
      </c>
      <c r="AT184" s="135" t="s">
        <v>114</v>
      </c>
      <c r="AU184" s="135" t="s">
        <v>78</v>
      </c>
      <c r="AY184" s="17" t="s">
        <v>112</v>
      </c>
      <c r="BE184" s="136">
        <f>IF(N184="základní",J184,0)</f>
        <v>0</v>
      </c>
      <c r="BF184" s="136">
        <f>IF(N184="snížená",J184,0)</f>
        <v>0</v>
      </c>
      <c r="BG184" s="136">
        <f>IF(N184="zákl. přenesená",J184,0)</f>
        <v>0</v>
      </c>
      <c r="BH184" s="136">
        <f>IF(N184="sníž. přenesená",J184,0)</f>
        <v>0</v>
      </c>
      <c r="BI184" s="136">
        <f>IF(N184="nulová",J184,0)</f>
        <v>0</v>
      </c>
      <c r="BJ184" s="17" t="s">
        <v>76</v>
      </c>
      <c r="BK184" s="136">
        <f>ROUND(I184*H184,2)</f>
        <v>0</v>
      </c>
      <c r="BL184" s="17" t="s">
        <v>118</v>
      </c>
      <c r="BM184" s="135" t="s">
        <v>269</v>
      </c>
    </row>
    <row r="185" spans="2:65" s="1" customFormat="1" ht="19.5">
      <c r="B185" s="32"/>
      <c r="D185" s="137" t="s">
        <v>120</v>
      </c>
      <c r="F185" s="138" t="s">
        <v>270</v>
      </c>
      <c r="I185" s="139"/>
      <c r="L185" s="32"/>
      <c r="M185" s="140"/>
      <c r="T185" s="53"/>
      <c r="AT185" s="17" t="s">
        <v>120</v>
      </c>
      <c r="AU185" s="17" t="s">
        <v>78</v>
      </c>
    </row>
    <row r="186" spans="2:65" s="1" customFormat="1">
      <c r="B186" s="32"/>
      <c r="D186" s="141" t="s">
        <v>121</v>
      </c>
      <c r="F186" s="142" t="s">
        <v>271</v>
      </c>
      <c r="I186" s="139"/>
      <c r="L186" s="32"/>
      <c r="M186" s="140"/>
      <c r="T186" s="53"/>
      <c r="AT186" s="17" t="s">
        <v>121</v>
      </c>
      <c r="AU186" s="17" t="s">
        <v>78</v>
      </c>
    </row>
    <row r="187" spans="2:65" s="12" customFormat="1">
      <c r="B187" s="143"/>
      <c r="D187" s="137" t="s">
        <v>127</v>
      </c>
      <c r="E187" s="144" t="s">
        <v>19</v>
      </c>
      <c r="F187" s="145" t="s">
        <v>233</v>
      </c>
      <c r="H187" s="146">
        <v>0.75</v>
      </c>
      <c r="I187" s="147"/>
      <c r="L187" s="143"/>
      <c r="M187" s="148"/>
      <c r="T187" s="149"/>
      <c r="AT187" s="144" t="s">
        <v>127</v>
      </c>
      <c r="AU187" s="144" t="s">
        <v>78</v>
      </c>
      <c r="AV187" s="12" t="s">
        <v>78</v>
      </c>
      <c r="AW187" s="12" t="s">
        <v>33</v>
      </c>
      <c r="AX187" s="12" t="s">
        <v>76</v>
      </c>
      <c r="AY187" s="144" t="s">
        <v>112</v>
      </c>
    </row>
    <row r="188" spans="2:65" s="1" customFormat="1" ht="16.5" customHeight="1">
      <c r="B188" s="32"/>
      <c r="C188" s="123" t="s">
        <v>272</v>
      </c>
      <c r="D188" s="123" t="s">
        <v>114</v>
      </c>
      <c r="E188" s="124" t="s">
        <v>273</v>
      </c>
      <c r="F188" s="125" t="s">
        <v>274</v>
      </c>
      <c r="G188" s="126" t="s">
        <v>205</v>
      </c>
      <c r="H188" s="127">
        <v>9.5000000000000001E-2</v>
      </c>
      <c r="I188" s="128"/>
      <c r="J188" s="129">
        <f>ROUND(I188*H188,2)</f>
        <v>0</v>
      </c>
      <c r="K188" s="130"/>
      <c r="L188" s="32"/>
      <c r="M188" s="131" t="s">
        <v>19</v>
      </c>
      <c r="N188" s="132" t="s">
        <v>42</v>
      </c>
      <c r="P188" s="133">
        <f>O188*H188</f>
        <v>0</v>
      </c>
      <c r="Q188" s="133">
        <v>1.0416099999999999</v>
      </c>
      <c r="R188" s="133">
        <f>Q188*H188</f>
        <v>9.8952949999999998E-2</v>
      </c>
      <c r="S188" s="133">
        <v>0</v>
      </c>
      <c r="T188" s="134">
        <f>S188*H188</f>
        <v>0</v>
      </c>
      <c r="AR188" s="135" t="s">
        <v>118</v>
      </c>
      <c r="AT188" s="135" t="s">
        <v>114</v>
      </c>
      <c r="AU188" s="135" t="s">
        <v>78</v>
      </c>
      <c r="AY188" s="17" t="s">
        <v>112</v>
      </c>
      <c r="BE188" s="136">
        <f>IF(N188="základní",J188,0)</f>
        <v>0</v>
      </c>
      <c r="BF188" s="136">
        <f>IF(N188="snížená",J188,0)</f>
        <v>0</v>
      </c>
      <c r="BG188" s="136">
        <f>IF(N188="zákl. přenesená",J188,0)</f>
        <v>0</v>
      </c>
      <c r="BH188" s="136">
        <f>IF(N188="sníž. přenesená",J188,0)</f>
        <v>0</v>
      </c>
      <c r="BI188" s="136">
        <f>IF(N188="nulová",J188,0)</f>
        <v>0</v>
      </c>
      <c r="BJ188" s="17" t="s">
        <v>76</v>
      </c>
      <c r="BK188" s="136">
        <f>ROUND(I188*H188,2)</f>
        <v>0</v>
      </c>
      <c r="BL188" s="17" t="s">
        <v>118</v>
      </c>
      <c r="BM188" s="135" t="s">
        <v>275</v>
      </c>
    </row>
    <row r="189" spans="2:65" s="1" customFormat="1">
      <c r="B189" s="32"/>
      <c r="D189" s="137" t="s">
        <v>120</v>
      </c>
      <c r="F189" s="138" t="s">
        <v>276</v>
      </c>
      <c r="I189" s="139"/>
      <c r="L189" s="32"/>
      <c r="M189" s="140"/>
      <c r="T189" s="53"/>
      <c r="AT189" s="17" t="s">
        <v>120</v>
      </c>
      <c r="AU189" s="17" t="s">
        <v>78</v>
      </c>
    </row>
    <row r="190" spans="2:65" s="1" customFormat="1">
      <c r="B190" s="32"/>
      <c r="D190" s="141" t="s">
        <v>121</v>
      </c>
      <c r="F190" s="142" t="s">
        <v>277</v>
      </c>
      <c r="I190" s="139"/>
      <c r="L190" s="32"/>
      <c r="M190" s="140"/>
      <c r="T190" s="53"/>
      <c r="AT190" s="17" t="s">
        <v>121</v>
      </c>
      <c r="AU190" s="17" t="s">
        <v>78</v>
      </c>
    </row>
    <row r="191" spans="2:65" s="12" customFormat="1">
      <c r="B191" s="143"/>
      <c r="D191" s="137" t="s">
        <v>127</v>
      </c>
      <c r="E191" s="144" t="s">
        <v>19</v>
      </c>
      <c r="F191" s="145" t="s">
        <v>278</v>
      </c>
      <c r="H191" s="146">
        <v>9.5000000000000001E-2</v>
      </c>
      <c r="I191" s="147"/>
      <c r="L191" s="143"/>
      <c r="M191" s="148"/>
      <c r="T191" s="149"/>
      <c r="AT191" s="144" t="s">
        <v>127</v>
      </c>
      <c r="AU191" s="144" t="s">
        <v>78</v>
      </c>
      <c r="AV191" s="12" t="s">
        <v>78</v>
      </c>
      <c r="AW191" s="12" t="s">
        <v>33</v>
      </c>
      <c r="AX191" s="12" t="s">
        <v>76</v>
      </c>
      <c r="AY191" s="144" t="s">
        <v>112</v>
      </c>
    </row>
    <row r="192" spans="2:65" s="11" customFormat="1" ht="22.9" customHeight="1">
      <c r="B192" s="111"/>
      <c r="D192" s="112" t="s">
        <v>70</v>
      </c>
      <c r="E192" s="121" t="s">
        <v>157</v>
      </c>
      <c r="F192" s="121" t="s">
        <v>279</v>
      </c>
      <c r="I192" s="114"/>
      <c r="J192" s="122">
        <f>BK192</f>
        <v>0</v>
      </c>
      <c r="L192" s="111"/>
      <c r="M192" s="116"/>
      <c r="P192" s="117">
        <f>SUM(P193:P199)</f>
        <v>0</v>
      </c>
      <c r="R192" s="117">
        <f>SUM(R193:R199)</f>
        <v>5.8929999999999996E-2</v>
      </c>
      <c r="T192" s="118">
        <f>SUM(T193:T199)</f>
        <v>0</v>
      </c>
      <c r="AR192" s="112" t="s">
        <v>76</v>
      </c>
      <c r="AT192" s="119" t="s">
        <v>70</v>
      </c>
      <c r="AU192" s="119" t="s">
        <v>76</v>
      </c>
      <c r="AY192" s="112" t="s">
        <v>112</v>
      </c>
      <c r="BK192" s="120">
        <f>SUM(BK193:BK199)</f>
        <v>0</v>
      </c>
    </row>
    <row r="193" spans="2:65" s="1" customFormat="1" ht="24.2" customHeight="1">
      <c r="B193" s="32"/>
      <c r="C193" s="123" t="s">
        <v>280</v>
      </c>
      <c r="D193" s="123" t="s">
        <v>114</v>
      </c>
      <c r="E193" s="124" t="s">
        <v>281</v>
      </c>
      <c r="F193" s="125" t="s">
        <v>282</v>
      </c>
      <c r="G193" s="126" t="s">
        <v>283</v>
      </c>
      <c r="H193" s="127">
        <v>17</v>
      </c>
      <c r="I193" s="128"/>
      <c r="J193" s="129">
        <f>ROUND(I193*H193,2)</f>
        <v>0</v>
      </c>
      <c r="K193" s="130"/>
      <c r="L193" s="32"/>
      <c r="M193" s="131" t="s">
        <v>19</v>
      </c>
      <c r="N193" s="132" t="s">
        <v>42</v>
      </c>
      <c r="P193" s="133">
        <f>O193*H193</f>
        <v>0</v>
      </c>
      <c r="Q193" s="133">
        <v>2.0000000000000002E-5</v>
      </c>
      <c r="R193" s="133">
        <f>Q193*H193</f>
        <v>3.4000000000000002E-4</v>
      </c>
      <c r="S193" s="133">
        <v>0</v>
      </c>
      <c r="T193" s="134">
        <f>S193*H193</f>
        <v>0</v>
      </c>
      <c r="AR193" s="135" t="s">
        <v>118</v>
      </c>
      <c r="AT193" s="135" t="s">
        <v>114</v>
      </c>
      <c r="AU193" s="135" t="s">
        <v>78</v>
      </c>
      <c r="AY193" s="17" t="s">
        <v>112</v>
      </c>
      <c r="BE193" s="136">
        <f>IF(N193="základní",J193,0)</f>
        <v>0</v>
      </c>
      <c r="BF193" s="136">
        <f>IF(N193="snížená",J193,0)</f>
        <v>0</v>
      </c>
      <c r="BG193" s="136">
        <f>IF(N193="zákl. přenesená",J193,0)</f>
        <v>0</v>
      </c>
      <c r="BH193" s="136">
        <f>IF(N193="sníž. přenesená",J193,0)</f>
        <v>0</v>
      </c>
      <c r="BI193" s="136">
        <f>IF(N193="nulová",J193,0)</f>
        <v>0</v>
      </c>
      <c r="BJ193" s="17" t="s">
        <v>76</v>
      </c>
      <c r="BK193" s="136">
        <f>ROUND(I193*H193,2)</f>
        <v>0</v>
      </c>
      <c r="BL193" s="17" t="s">
        <v>118</v>
      </c>
      <c r="BM193" s="135" t="s">
        <v>284</v>
      </c>
    </row>
    <row r="194" spans="2:65" s="1" customFormat="1" ht="19.5">
      <c r="B194" s="32"/>
      <c r="D194" s="137" t="s">
        <v>120</v>
      </c>
      <c r="F194" s="138" t="s">
        <v>285</v>
      </c>
      <c r="I194" s="139"/>
      <c r="L194" s="32"/>
      <c r="M194" s="140"/>
      <c r="T194" s="53"/>
      <c r="AT194" s="17" t="s">
        <v>120</v>
      </c>
      <c r="AU194" s="17" t="s">
        <v>78</v>
      </c>
    </row>
    <row r="195" spans="2:65" s="1" customFormat="1">
      <c r="B195" s="32"/>
      <c r="D195" s="141" t="s">
        <v>121</v>
      </c>
      <c r="F195" s="142" t="s">
        <v>286</v>
      </c>
      <c r="I195" s="139"/>
      <c r="L195" s="32"/>
      <c r="M195" s="140"/>
      <c r="T195" s="53"/>
      <c r="AT195" s="17" t="s">
        <v>121</v>
      </c>
      <c r="AU195" s="17" t="s">
        <v>78</v>
      </c>
    </row>
    <row r="196" spans="2:65" s="1" customFormat="1" ht="16.5" customHeight="1">
      <c r="B196" s="32"/>
      <c r="C196" s="150" t="s">
        <v>287</v>
      </c>
      <c r="D196" s="150" t="s">
        <v>158</v>
      </c>
      <c r="E196" s="151" t="s">
        <v>288</v>
      </c>
      <c r="F196" s="152" t="s">
        <v>289</v>
      </c>
      <c r="G196" s="153" t="s">
        <v>290</v>
      </c>
      <c r="H196" s="154">
        <v>3</v>
      </c>
      <c r="I196" s="155"/>
      <c r="J196" s="156">
        <f>ROUND(I196*H196,2)</f>
        <v>0</v>
      </c>
      <c r="K196" s="157"/>
      <c r="L196" s="158"/>
      <c r="M196" s="159" t="s">
        <v>19</v>
      </c>
      <c r="N196" s="160" t="s">
        <v>42</v>
      </c>
      <c r="P196" s="133">
        <f>O196*H196</f>
        <v>0</v>
      </c>
      <c r="Q196" s="133">
        <v>1.1469999999999999E-2</v>
      </c>
      <c r="R196" s="133">
        <f>Q196*H196</f>
        <v>3.4409999999999996E-2</v>
      </c>
      <c r="S196" s="133">
        <v>0</v>
      </c>
      <c r="T196" s="134">
        <f>S196*H196</f>
        <v>0</v>
      </c>
      <c r="AR196" s="135" t="s">
        <v>157</v>
      </c>
      <c r="AT196" s="135" t="s">
        <v>158</v>
      </c>
      <c r="AU196" s="135" t="s">
        <v>78</v>
      </c>
      <c r="AY196" s="17" t="s">
        <v>112</v>
      </c>
      <c r="BE196" s="136">
        <f>IF(N196="základní",J196,0)</f>
        <v>0</v>
      </c>
      <c r="BF196" s="136">
        <f>IF(N196="snížená",J196,0)</f>
        <v>0</v>
      </c>
      <c r="BG196" s="136">
        <f>IF(N196="zákl. přenesená",J196,0)</f>
        <v>0</v>
      </c>
      <c r="BH196" s="136">
        <f>IF(N196="sníž. přenesená",J196,0)</f>
        <v>0</v>
      </c>
      <c r="BI196" s="136">
        <f>IF(N196="nulová",J196,0)</f>
        <v>0</v>
      </c>
      <c r="BJ196" s="17" t="s">
        <v>76</v>
      </c>
      <c r="BK196" s="136">
        <f>ROUND(I196*H196,2)</f>
        <v>0</v>
      </c>
      <c r="BL196" s="17" t="s">
        <v>118</v>
      </c>
      <c r="BM196" s="135" t="s">
        <v>291</v>
      </c>
    </row>
    <row r="197" spans="2:65" s="1" customFormat="1">
      <c r="B197" s="32"/>
      <c r="D197" s="137" t="s">
        <v>120</v>
      </c>
      <c r="F197" s="138" t="s">
        <v>289</v>
      </c>
      <c r="I197" s="139"/>
      <c r="L197" s="32"/>
      <c r="M197" s="140"/>
      <c r="T197" s="53"/>
      <c r="AT197" s="17" t="s">
        <v>120</v>
      </c>
      <c r="AU197" s="17" t="s">
        <v>78</v>
      </c>
    </row>
    <row r="198" spans="2:65" s="1" customFormat="1" ht="16.5" customHeight="1">
      <c r="B198" s="32"/>
      <c r="C198" s="150" t="s">
        <v>292</v>
      </c>
      <c r="D198" s="150" t="s">
        <v>158</v>
      </c>
      <c r="E198" s="151" t="s">
        <v>293</v>
      </c>
      <c r="F198" s="152" t="s">
        <v>294</v>
      </c>
      <c r="G198" s="153" t="s">
        <v>290</v>
      </c>
      <c r="H198" s="154">
        <v>2</v>
      </c>
      <c r="I198" s="155"/>
      <c r="J198" s="156">
        <f>ROUND(I198*H198,2)</f>
        <v>0</v>
      </c>
      <c r="K198" s="157"/>
      <c r="L198" s="158"/>
      <c r="M198" s="159" t="s">
        <v>19</v>
      </c>
      <c r="N198" s="160" t="s">
        <v>42</v>
      </c>
      <c r="P198" s="133">
        <f>O198*H198</f>
        <v>0</v>
      </c>
      <c r="Q198" s="133">
        <v>1.209E-2</v>
      </c>
      <c r="R198" s="133">
        <f>Q198*H198</f>
        <v>2.418E-2</v>
      </c>
      <c r="S198" s="133">
        <v>0</v>
      </c>
      <c r="T198" s="134">
        <f>S198*H198</f>
        <v>0</v>
      </c>
      <c r="AR198" s="135" t="s">
        <v>157</v>
      </c>
      <c r="AT198" s="135" t="s">
        <v>158</v>
      </c>
      <c r="AU198" s="135" t="s">
        <v>78</v>
      </c>
      <c r="AY198" s="17" t="s">
        <v>112</v>
      </c>
      <c r="BE198" s="136">
        <f>IF(N198="základní",J198,0)</f>
        <v>0</v>
      </c>
      <c r="BF198" s="136">
        <f>IF(N198="snížená",J198,0)</f>
        <v>0</v>
      </c>
      <c r="BG198" s="136">
        <f>IF(N198="zákl. přenesená",J198,0)</f>
        <v>0</v>
      </c>
      <c r="BH198" s="136">
        <f>IF(N198="sníž. přenesená",J198,0)</f>
        <v>0</v>
      </c>
      <c r="BI198" s="136">
        <f>IF(N198="nulová",J198,0)</f>
        <v>0</v>
      </c>
      <c r="BJ198" s="17" t="s">
        <v>76</v>
      </c>
      <c r="BK198" s="136">
        <f>ROUND(I198*H198,2)</f>
        <v>0</v>
      </c>
      <c r="BL198" s="17" t="s">
        <v>118</v>
      </c>
      <c r="BM198" s="135" t="s">
        <v>295</v>
      </c>
    </row>
    <row r="199" spans="2:65" s="1" customFormat="1">
      <c r="B199" s="32"/>
      <c r="D199" s="137" t="s">
        <v>120</v>
      </c>
      <c r="F199" s="138" t="s">
        <v>294</v>
      </c>
      <c r="I199" s="139"/>
      <c r="L199" s="32"/>
      <c r="M199" s="140"/>
      <c r="T199" s="53"/>
      <c r="AT199" s="17" t="s">
        <v>120</v>
      </c>
      <c r="AU199" s="17" t="s">
        <v>78</v>
      </c>
    </row>
    <row r="200" spans="2:65" s="11" customFormat="1" ht="22.9" customHeight="1">
      <c r="B200" s="111"/>
      <c r="D200" s="112" t="s">
        <v>70</v>
      </c>
      <c r="E200" s="121" t="s">
        <v>166</v>
      </c>
      <c r="F200" s="121" t="s">
        <v>296</v>
      </c>
      <c r="I200" s="114"/>
      <c r="J200" s="122">
        <f>BK200</f>
        <v>0</v>
      </c>
      <c r="L200" s="111"/>
      <c r="M200" s="116"/>
      <c r="P200" s="117">
        <f>SUM(P201:P209)</f>
        <v>0</v>
      </c>
      <c r="R200" s="117">
        <f>SUM(R201:R209)</f>
        <v>1.8784800000000001</v>
      </c>
      <c r="T200" s="118">
        <f>SUM(T201:T209)</f>
        <v>0</v>
      </c>
      <c r="AR200" s="112" t="s">
        <v>76</v>
      </c>
      <c r="AT200" s="119" t="s">
        <v>70</v>
      </c>
      <c r="AU200" s="119" t="s">
        <v>76</v>
      </c>
      <c r="AY200" s="112" t="s">
        <v>112</v>
      </c>
      <c r="BK200" s="120">
        <f>SUM(BK201:BK209)</f>
        <v>0</v>
      </c>
    </row>
    <row r="201" spans="2:65" s="1" customFormat="1" ht="49.15" customHeight="1">
      <c r="B201" s="32"/>
      <c r="C201" s="123" t="s">
        <v>297</v>
      </c>
      <c r="D201" s="123" t="s">
        <v>114</v>
      </c>
      <c r="E201" s="124" t="s">
        <v>298</v>
      </c>
      <c r="F201" s="125" t="s">
        <v>299</v>
      </c>
      <c r="G201" s="126" t="s">
        <v>290</v>
      </c>
      <c r="H201" s="127">
        <v>1</v>
      </c>
      <c r="I201" s="128"/>
      <c r="J201" s="129">
        <f>ROUND(I201*H201,2)</f>
        <v>0</v>
      </c>
      <c r="K201" s="130"/>
      <c r="L201" s="32"/>
      <c r="M201" s="131" t="s">
        <v>19</v>
      </c>
      <c r="N201" s="132" t="s">
        <v>42</v>
      </c>
      <c r="P201" s="133">
        <f>O201*H201</f>
        <v>0</v>
      </c>
      <c r="Q201" s="133">
        <v>3.041E-2</v>
      </c>
      <c r="R201" s="133">
        <f>Q201*H201</f>
        <v>3.041E-2</v>
      </c>
      <c r="S201" s="133">
        <v>0</v>
      </c>
      <c r="T201" s="134">
        <f>S201*H201</f>
        <v>0</v>
      </c>
      <c r="AR201" s="135" t="s">
        <v>118</v>
      </c>
      <c r="AT201" s="135" t="s">
        <v>114</v>
      </c>
      <c r="AU201" s="135" t="s">
        <v>78</v>
      </c>
      <c r="AY201" s="17" t="s">
        <v>112</v>
      </c>
      <c r="BE201" s="136">
        <f>IF(N201="základní",J201,0)</f>
        <v>0</v>
      </c>
      <c r="BF201" s="136">
        <f>IF(N201="snížená",J201,0)</f>
        <v>0</v>
      </c>
      <c r="BG201" s="136">
        <f>IF(N201="zákl. přenesená",J201,0)</f>
        <v>0</v>
      </c>
      <c r="BH201" s="136">
        <f>IF(N201="sníž. přenesená",J201,0)</f>
        <v>0</v>
      </c>
      <c r="BI201" s="136">
        <f>IF(N201="nulová",J201,0)</f>
        <v>0</v>
      </c>
      <c r="BJ201" s="17" t="s">
        <v>76</v>
      </c>
      <c r="BK201" s="136">
        <f>ROUND(I201*H201,2)</f>
        <v>0</v>
      </c>
      <c r="BL201" s="17" t="s">
        <v>118</v>
      </c>
      <c r="BM201" s="135" t="s">
        <v>300</v>
      </c>
    </row>
    <row r="202" spans="2:65" s="1" customFormat="1" ht="29.25">
      <c r="B202" s="32"/>
      <c r="D202" s="137" t="s">
        <v>120</v>
      </c>
      <c r="F202" s="138" t="s">
        <v>299</v>
      </c>
      <c r="I202" s="139"/>
      <c r="L202" s="32"/>
      <c r="M202" s="140"/>
      <c r="T202" s="53"/>
      <c r="AT202" s="17" t="s">
        <v>120</v>
      </c>
      <c r="AU202" s="17" t="s">
        <v>78</v>
      </c>
    </row>
    <row r="203" spans="2:65" s="1" customFormat="1">
      <c r="B203" s="32"/>
      <c r="D203" s="141" t="s">
        <v>121</v>
      </c>
      <c r="F203" s="142" t="s">
        <v>301</v>
      </c>
      <c r="I203" s="139"/>
      <c r="L203" s="32"/>
      <c r="M203" s="140"/>
      <c r="T203" s="53"/>
      <c r="AT203" s="17" t="s">
        <v>121</v>
      </c>
      <c r="AU203" s="17" t="s">
        <v>78</v>
      </c>
    </row>
    <row r="204" spans="2:65" s="1" customFormat="1" ht="24.2" customHeight="1">
      <c r="B204" s="32"/>
      <c r="C204" s="123" t="s">
        <v>302</v>
      </c>
      <c r="D204" s="123" t="s">
        <v>114</v>
      </c>
      <c r="E204" s="124" t="s">
        <v>303</v>
      </c>
      <c r="F204" s="125" t="s">
        <v>304</v>
      </c>
      <c r="G204" s="126" t="s">
        <v>290</v>
      </c>
      <c r="H204" s="127">
        <v>7</v>
      </c>
      <c r="I204" s="128"/>
      <c r="J204" s="129">
        <f>ROUND(I204*H204,2)</f>
        <v>0</v>
      </c>
      <c r="K204" s="130"/>
      <c r="L204" s="32"/>
      <c r="M204" s="131" t="s">
        <v>19</v>
      </c>
      <c r="N204" s="132" t="s">
        <v>42</v>
      </c>
      <c r="P204" s="133">
        <f>O204*H204</f>
        <v>0</v>
      </c>
      <c r="Q204" s="133">
        <v>0.24601000000000001</v>
      </c>
      <c r="R204" s="133">
        <f>Q204*H204</f>
        <v>1.72207</v>
      </c>
      <c r="S204" s="133">
        <v>0</v>
      </c>
      <c r="T204" s="134">
        <f>S204*H204</f>
        <v>0</v>
      </c>
      <c r="AR204" s="135" t="s">
        <v>118</v>
      </c>
      <c r="AT204" s="135" t="s">
        <v>114</v>
      </c>
      <c r="AU204" s="135" t="s">
        <v>78</v>
      </c>
      <c r="AY204" s="17" t="s">
        <v>112</v>
      </c>
      <c r="BE204" s="136">
        <f>IF(N204="základní",J204,0)</f>
        <v>0</v>
      </c>
      <c r="BF204" s="136">
        <f>IF(N204="snížená",J204,0)</f>
        <v>0</v>
      </c>
      <c r="BG204" s="136">
        <f>IF(N204="zákl. přenesená",J204,0)</f>
        <v>0</v>
      </c>
      <c r="BH204" s="136">
        <f>IF(N204="sníž. přenesená",J204,0)</f>
        <v>0</v>
      </c>
      <c r="BI204" s="136">
        <f>IF(N204="nulová",J204,0)</f>
        <v>0</v>
      </c>
      <c r="BJ204" s="17" t="s">
        <v>76</v>
      </c>
      <c r="BK204" s="136">
        <f>ROUND(I204*H204,2)</f>
        <v>0</v>
      </c>
      <c r="BL204" s="17" t="s">
        <v>118</v>
      </c>
      <c r="BM204" s="135" t="s">
        <v>305</v>
      </c>
    </row>
    <row r="205" spans="2:65" s="1" customFormat="1" ht="29.25">
      <c r="B205" s="32"/>
      <c r="D205" s="137" t="s">
        <v>120</v>
      </c>
      <c r="F205" s="138" t="s">
        <v>306</v>
      </c>
      <c r="I205" s="139"/>
      <c r="L205" s="32"/>
      <c r="M205" s="140"/>
      <c r="T205" s="53"/>
      <c r="AT205" s="17" t="s">
        <v>120</v>
      </c>
      <c r="AU205" s="17" t="s">
        <v>78</v>
      </c>
    </row>
    <row r="206" spans="2:65" s="1" customFormat="1">
      <c r="B206" s="32"/>
      <c r="D206" s="141" t="s">
        <v>121</v>
      </c>
      <c r="F206" s="142" t="s">
        <v>307</v>
      </c>
      <c r="I206" s="139"/>
      <c r="L206" s="32"/>
      <c r="M206" s="140"/>
      <c r="T206" s="53"/>
      <c r="AT206" s="17" t="s">
        <v>121</v>
      </c>
      <c r="AU206" s="17" t="s">
        <v>78</v>
      </c>
    </row>
    <row r="207" spans="2:65" s="1" customFormat="1" ht="37.9" customHeight="1">
      <c r="B207" s="32"/>
      <c r="C207" s="150" t="s">
        <v>308</v>
      </c>
      <c r="D207" s="150" t="s">
        <v>158</v>
      </c>
      <c r="E207" s="151" t="s">
        <v>309</v>
      </c>
      <c r="F207" s="152" t="s">
        <v>310</v>
      </c>
      <c r="G207" s="153" t="s">
        <v>283</v>
      </c>
      <c r="H207" s="154">
        <v>1.5</v>
      </c>
      <c r="I207" s="155"/>
      <c r="J207" s="156">
        <f>ROUND(I207*H207,2)</f>
        <v>0</v>
      </c>
      <c r="K207" s="157"/>
      <c r="L207" s="158"/>
      <c r="M207" s="159" t="s">
        <v>19</v>
      </c>
      <c r="N207" s="160" t="s">
        <v>42</v>
      </c>
      <c r="P207" s="133">
        <f>O207*H207</f>
        <v>0</v>
      </c>
      <c r="Q207" s="133">
        <v>8.4000000000000005E-2</v>
      </c>
      <c r="R207" s="133">
        <f>Q207*H207</f>
        <v>0.126</v>
      </c>
      <c r="S207" s="133">
        <v>0</v>
      </c>
      <c r="T207" s="134">
        <f>S207*H207</f>
        <v>0</v>
      </c>
      <c r="AR207" s="135" t="s">
        <v>157</v>
      </c>
      <c r="AT207" s="135" t="s">
        <v>158</v>
      </c>
      <c r="AU207" s="135" t="s">
        <v>78</v>
      </c>
      <c r="AY207" s="17" t="s">
        <v>112</v>
      </c>
      <c r="BE207" s="136">
        <f>IF(N207="základní",J207,0)</f>
        <v>0</v>
      </c>
      <c r="BF207" s="136">
        <f>IF(N207="snížená",J207,0)</f>
        <v>0</v>
      </c>
      <c r="BG207" s="136">
        <f>IF(N207="zákl. přenesená",J207,0)</f>
        <v>0</v>
      </c>
      <c r="BH207" s="136">
        <f>IF(N207="sníž. přenesená",J207,0)</f>
        <v>0</v>
      </c>
      <c r="BI207" s="136">
        <f>IF(N207="nulová",J207,0)</f>
        <v>0</v>
      </c>
      <c r="BJ207" s="17" t="s">
        <v>76</v>
      </c>
      <c r="BK207" s="136">
        <f>ROUND(I207*H207,2)</f>
        <v>0</v>
      </c>
      <c r="BL207" s="17" t="s">
        <v>118</v>
      </c>
      <c r="BM207" s="135" t="s">
        <v>311</v>
      </c>
    </row>
    <row r="208" spans="2:65" s="1" customFormat="1" ht="19.5">
      <c r="B208" s="32"/>
      <c r="D208" s="137" t="s">
        <v>120</v>
      </c>
      <c r="F208" s="138" t="s">
        <v>312</v>
      </c>
      <c r="I208" s="139"/>
      <c r="L208" s="32"/>
      <c r="M208" s="140"/>
      <c r="T208" s="53"/>
      <c r="AT208" s="17" t="s">
        <v>120</v>
      </c>
      <c r="AU208" s="17" t="s">
        <v>78</v>
      </c>
    </row>
    <row r="209" spans="2:65" s="12" customFormat="1">
      <c r="B209" s="143"/>
      <c r="D209" s="137" t="s">
        <v>127</v>
      </c>
      <c r="F209" s="145" t="s">
        <v>313</v>
      </c>
      <c r="H209" s="146">
        <v>1.5</v>
      </c>
      <c r="I209" s="147"/>
      <c r="L209" s="143"/>
      <c r="M209" s="148"/>
      <c r="T209" s="149"/>
      <c r="AT209" s="144" t="s">
        <v>127</v>
      </c>
      <c r="AU209" s="144" t="s">
        <v>78</v>
      </c>
      <c r="AV209" s="12" t="s">
        <v>78</v>
      </c>
      <c r="AW209" s="12" t="s">
        <v>4</v>
      </c>
      <c r="AX209" s="12" t="s">
        <v>76</v>
      </c>
      <c r="AY209" s="144" t="s">
        <v>112</v>
      </c>
    </row>
    <row r="210" spans="2:65" s="11" customFormat="1" ht="22.9" customHeight="1">
      <c r="B210" s="111"/>
      <c r="D210" s="112" t="s">
        <v>70</v>
      </c>
      <c r="E210" s="121" t="s">
        <v>314</v>
      </c>
      <c r="F210" s="121" t="s">
        <v>315</v>
      </c>
      <c r="I210" s="114"/>
      <c r="J210" s="122">
        <f>BK210</f>
        <v>0</v>
      </c>
      <c r="L210" s="111"/>
      <c r="M210" s="116"/>
      <c r="P210" s="117">
        <f>SUM(P211:P213)</f>
        <v>0</v>
      </c>
      <c r="R210" s="117">
        <f>SUM(R211:R213)</f>
        <v>0</v>
      </c>
      <c r="T210" s="118">
        <f>SUM(T211:T213)</f>
        <v>0</v>
      </c>
      <c r="AR210" s="112" t="s">
        <v>76</v>
      </c>
      <c r="AT210" s="119" t="s">
        <v>70</v>
      </c>
      <c r="AU210" s="119" t="s">
        <v>76</v>
      </c>
      <c r="AY210" s="112" t="s">
        <v>112</v>
      </c>
      <c r="BK210" s="120">
        <f>SUM(BK211:BK213)</f>
        <v>0</v>
      </c>
    </row>
    <row r="211" spans="2:65" s="1" customFormat="1" ht="24.2" customHeight="1">
      <c r="B211" s="32"/>
      <c r="C211" s="123" t="s">
        <v>316</v>
      </c>
      <c r="D211" s="123" t="s">
        <v>114</v>
      </c>
      <c r="E211" s="124" t="s">
        <v>317</v>
      </c>
      <c r="F211" s="125" t="s">
        <v>318</v>
      </c>
      <c r="G211" s="126" t="s">
        <v>205</v>
      </c>
      <c r="H211" s="127">
        <v>32.982999999999997</v>
      </c>
      <c r="I211" s="128"/>
      <c r="J211" s="129">
        <f>ROUND(I211*H211,2)</f>
        <v>0</v>
      </c>
      <c r="K211" s="130"/>
      <c r="L211" s="32"/>
      <c r="M211" s="131" t="s">
        <v>19</v>
      </c>
      <c r="N211" s="132" t="s">
        <v>42</v>
      </c>
      <c r="P211" s="133">
        <f>O211*H211</f>
        <v>0</v>
      </c>
      <c r="Q211" s="133">
        <v>0</v>
      </c>
      <c r="R211" s="133">
        <f>Q211*H211</f>
        <v>0</v>
      </c>
      <c r="S211" s="133">
        <v>0</v>
      </c>
      <c r="T211" s="134">
        <f>S211*H211</f>
        <v>0</v>
      </c>
      <c r="AR211" s="135" t="s">
        <v>118</v>
      </c>
      <c r="AT211" s="135" t="s">
        <v>114</v>
      </c>
      <c r="AU211" s="135" t="s">
        <v>78</v>
      </c>
      <c r="AY211" s="17" t="s">
        <v>112</v>
      </c>
      <c r="BE211" s="136">
        <f>IF(N211="základní",J211,0)</f>
        <v>0</v>
      </c>
      <c r="BF211" s="136">
        <f>IF(N211="snížená",J211,0)</f>
        <v>0</v>
      </c>
      <c r="BG211" s="136">
        <f>IF(N211="zákl. přenesená",J211,0)</f>
        <v>0</v>
      </c>
      <c r="BH211" s="136">
        <f>IF(N211="sníž. přenesená",J211,0)</f>
        <v>0</v>
      </c>
      <c r="BI211" s="136">
        <f>IF(N211="nulová",J211,0)</f>
        <v>0</v>
      </c>
      <c r="BJ211" s="17" t="s">
        <v>76</v>
      </c>
      <c r="BK211" s="136">
        <f>ROUND(I211*H211,2)</f>
        <v>0</v>
      </c>
      <c r="BL211" s="17" t="s">
        <v>118</v>
      </c>
      <c r="BM211" s="135" t="s">
        <v>319</v>
      </c>
    </row>
    <row r="212" spans="2:65" s="1" customFormat="1" ht="29.25">
      <c r="B212" s="32"/>
      <c r="D212" s="137" t="s">
        <v>120</v>
      </c>
      <c r="F212" s="138" t="s">
        <v>320</v>
      </c>
      <c r="I212" s="139"/>
      <c r="L212" s="32"/>
      <c r="M212" s="140"/>
      <c r="T212" s="53"/>
      <c r="AT212" s="17" t="s">
        <v>120</v>
      </c>
      <c r="AU212" s="17" t="s">
        <v>78</v>
      </c>
    </row>
    <row r="213" spans="2:65" s="1" customFormat="1">
      <c r="B213" s="32"/>
      <c r="D213" s="141" t="s">
        <v>121</v>
      </c>
      <c r="F213" s="142" t="s">
        <v>321</v>
      </c>
      <c r="I213" s="139"/>
      <c r="L213" s="32"/>
      <c r="M213" s="140"/>
      <c r="T213" s="53"/>
      <c r="AT213" s="17" t="s">
        <v>121</v>
      </c>
      <c r="AU213" s="17" t="s">
        <v>78</v>
      </c>
    </row>
    <row r="214" spans="2:65" s="11" customFormat="1" ht="25.9" customHeight="1">
      <c r="B214" s="111"/>
      <c r="D214" s="112" t="s">
        <v>70</v>
      </c>
      <c r="E214" s="113" t="s">
        <v>322</v>
      </c>
      <c r="F214" s="113" t="s">
        <v>323</v>
      </c>
      <c r="I214" s="114"/>
      <c r="J214" s="115">
        <f>BK214</f>
        <v>0</v>
      </c>
      <c r="L214" s="111"/>
      <c r="M214" s="116"/>
      <c r="P214" s="117">
        <f>P215</f>
        <v>0</v>
      </c>
      <c r="R214" s="117">
        <f>R215</f>
        <v>2.5000000000000001E-3</v>
      </c>
      <c r="T214" s="118">
        <f>T215</f>
        <v>0</v>
      </c>
      <c r="AR214" s="112" t="s">
        <v>78</v>
      </c>
      <c r="AT214" s="119" t="s">
        <v>70</v>
      </c>
      <c r="AU214" s="119" t="s">
        <v>71</v>
      </c>
      <c r="AY214" s="112" t="s">
        <v>112</v>
      </c>
      <c r="BK214" s="120">
        <f>BK215</f>
        <v>0</v>
      </c>
    </row>
    <row r="215" spans="2:65" s="11" customFormat="1" ht="22.9" customHeight="1">
      <c r="B215" s="111"/>
      <c r="D215" s="112" t="s">
        <v>70</v>
      </c>
      <c r="E215" s="121" t="s">
        <v>324</v>
      </c>
      <c r="F215" s="121" t="s">
        <v>325</v>
      </c>
      <c r="I215" s="114"/>
      <c r="J215" s="122">
        <f>BK215</f>
        <v>0</v>
      </c>
      <c r="L215" s="111"/>
      <c r="M215" s="116"/>
      <c r="P215" s="117">
        <f>SUM(P216:P222)</f>
        <v>0</v>
      </c>
      <c r="R215" s="117">
        <f>SUM(R216:R222)</f>
        <v>2.5000000000000001E-3</v>
      </c>
      <c r="T215" s="118">
        <f>SUM(T216:T222)</f>
        <v>0</v>
      </c>
      <c r="AR215" s="112" t="s">
        <v>78</v>
      </c>
      <c r="AT215" s="119" t="s">
        <v>70</v>
      </c>
      <c r="AU215" s="119" t="s">
        <v>76</v>
      </c>
      <c r="AY215" s="112" t="s">
        <v>112</v>
      </c>
      <c r="BK215" s="120">
        <f>SUM(BK216:BK222)</f>
        <v>0</v>
      </c>
    </row>
    <row r="216" spans="2:65" s="1" customFormat="1" ht="16.5" customHeight="1">
      <c r="B216" s="32"/>
      <c r="C216" s="123" t="s">
        <v>326</v>
      </c>
      <c r="D216" s="123" t="s">
        <v>114</v>
      </c>
      <c r="E216" s="124" t="s">
        <v>327</v>
      </c>
      <c r="F216" s="125" t="s">
        <v>328</v>
      </c>
      <c r="G216" s="126" t="s">
        <v>290</v>
      </c>
      <c r="H216" s="127">
        <v>1</v>
      </c>
      <c r="I216" s="128"/>
      <c r="J216" s="129">
        <f>ROUND(I216*H216,2)</f>
        <v>0</v>
      </c>
      <c r="K216" s="130"/>
      <c r="L216" s="32"/>
      <c r="M216" s="131" t="s">
        <v>19</v>
      </c>
      <c r="N216" s="132" t="s">
        <v>42</v>
      </c>
      <c r="P216" s="133">
        <f>O216*H216</f>
        <v>0</v>
      </c>
      <c r="Q216" s="133">
        <v>0</v>
      </c>
      <c r="R216" s="133">
        <f>Q216*H216</f>
        <v>0</v>
      </c>
      <c r="S216" s="133">
        <v>0</v>
      </c>
      <c r="T216" s="134">
        <f>S216*H216</f>
        <v>0</v>
      </c>
      <c r="AR216" s="135" t="s">
        <v>153</v>
      </c>
      <c r="AT216" s="135" t="s">
        <v>114</v>
      </c>
      <c r="AU216" s="135" t="s">
        <v>78</v>
      </c>
      <c r="AY216" s="17" t="s">
        <v>112</v>
      </c>
      <c r="BE216" s="136">
        <f>IF(N216="základní",J216,0)</f>
        <v>0</v>
      </c>
      <c r="BF216" s="136">
        <f>IF(N216="snížená",J216,0)</f>
        <v>0</v>
      </c>
      <c r="BG216" s="136">
        <f>IF(N216="zákl. přenesená",J216,0)</f>
        <v>0</v>
      </c>
      <c r="BH216" s="136">
        <f>IF(N216="sníž. přenesená",J216,0)</f>
        <v>0</v>
      </c>
      <c r="BI216" s="136">
        <f>IF(N216="nulová",J216,0)</f>
        <v>0</v>
      </c>
      <c r="BJ216" s="17" t="s">
        <v>76</v>
      </c>
      <c r="BK216" s="136">
        <f>ROUND(I216*H216,2)</f>
        <v>0</v>
      </c>
      <c r="BL216" s="17" t="s">
        <v>153</v>
      </c>
      <c r="BM216" s="135" t="s">
        <v>329</v>
      </c>
    </row>
    <row r="217" spans="2:65" s="1" customFormat="1">
      <c r="B217" s="32"/>
      <c r="D217" s="137" t="s">
        <v>120</v>
      </c>
      <c r="F217" s="138" t="s">
        <v>328</v>
      </c>
      <c r="I217" s="139"/>
      <c r="L217" s="32"/>
      <c r="M217" s="140"/>
      <c r="T217" s="53"/>
      <c r="AT217" s="17" t="s">
        <v>120</v>
      </c>
      <c r="AU217" s="17" t="s">
        <v>78</v>
      </c>
    </row>
    <row r="218" spans="2:65" s="1" customFormat="1" ht="16.5" customHeight="1">
      <c r="B218" s="32"/>
      <c r="C218" s="123" t="s">
        <v>162</v>
      </c>
      <c r="D218" s="123" t="s">
        <v>114</v>
      </c>
      <c r="E218" s="124" t="s">
        <v>330</v>
      </c>
      <c r="F218" s="125" t="s">
        <v>331</v>
      </c>
      <c r="G218" s="126" t="s">
        <v>290</v>
      </c>
      <c r="H218" s="127">
        <v>1</v>
      </c>
      <c r="I218" s="128"/>
      <c r="J218" s="129">
        <f>ROUND(I218*H218,2)</f>
        <v>0</v>
      </c>
      <c r="K218" s="130"/>
      <c r="L218" s="32"/>
      <c r="M218" s="131" t="s">
        <v>19</v>
      </c>
      <c r="N218" s="132" t="s">
        <v>42</v>
      </c>
      <c r="P218" s="133">
        <f>O218*H218</f>
        <v>0</v>
      </c>
      <c r="Q218" s="133">
        <v>0</v>
      </c>
      <c r="R218" s="133">
        <f>Q218*H218</f>
        <v>0</v>
      </c>
      <c r="S218" s="133">
        <v>0</v>
      </c>
      <c r="T218" s="134">
        <f>S218*H218</f>
        <v>0</v>
      </c>
      <c r="AR218" s="135" t="s">
        <v>153</v>
      </c>
      <c r="AT218" s="135" t="s">
        <v>114</v>
      </c>
      <c r="AU218" s="135" t="s">
        <v>78</v>
      </c>
      <c r="AY218" s="17" t="s">
        <v>112</v>
      </c>
      <c r="BE218" s="136">
        <f>IF(N218="základní",J218,0)</f>
        <v>0</v>
      </c>
      <c r="BF218" s="136">
        <f>IF(N218="snížená",J218,0)</f>
        <v>0</v>
      </c>
      <c r="BG218" s="136">
        <f>IF(N218="zákl. přenesená",J218,0)</f>
        <v>0</v>
      </c>
      <c r="BH218" s="136">
        <f>IF(N218="sníž. přenesená",J218,0)</f>
        <v>0</v>
      </c>
      <c r="BI218" s="136">
        <f>IF(N218="nulová",J218,0)</f>
        <v>0</v>
      </c>
      <c r="BJ218" s="17" t="s">
        <v>76</v>
      </c>
      <c r="BK218" s="136">
        <f>ROUND(I218*H218,2)</f>
        <v>0</v>
      </c>
      <c r="BL218" s="17" t="s">
        <v>153</v>
      </c>
      <c r="BM218" s="135" t="s">
        <v>332</v>
      </c>
    </row>
    <row r="219" spans="2:65" s="1" customFormat="1">
      <c r="B219" s="32"/>
      <c r="D219" s="137" t="s">
        <v>120</v>
      </c>
      <c r="F219" s="138" t="s">
        <v>331</v>
      </c>
      <c r="I219" s="139"/>
      <c r="L219" s="32"/>
      <c r="M219" s="140"/>
      <c r="T219" s="53"/>
      <c r="AT219" s="17" t="s">
        <v>120</v>
      </c>
      <c r="AU219" s="17" t="s">
        <v>78</v>
      </c>
    </row>
    <row r="220" spans="2:65" s="1" customFormat="1">
      <c r="B220" s="32"/>
      <c r="D220" s="141" t="s">
        <v>121</v>
      </c>
      <c r="F220" s="142" t="s">
        <v>333</v>
      </c>
      <c r="I220" s="139"/>
      <c r="L220" s="32"/>
      <c r="M220" s="140"/>
      <c r="T220" s="53"/>
      <c r="AT220" s="17" t="s">
        <v>121</v>
      </c>
      <c r="AU220" s="17" t="s">
        <v>78</v>
      </c>
    </row>
    <row r="221" spans="2:65" s="1" customFormat="1" ht="16.5" customHeight="1">
      <c r="B221" s="32"/>
      <c r="C221" s="150" t="s">
        <v>334</v>
      </c>
      <c r="D221" s="150" t="s">
        <v>158</v>
      </c>
      <c r="E221" s="151" t="s">
        <v>335</v>
      </c>
      <c r="F221" s="152" t="s">
        <v>336</v>
      </c>
      <c r="G221" s="153" t="s">
        <v>161</v>
      </c>
      <c r="H221" s="154">
        <v>2.5</v>
      </c>
      <c r="I221" s="155"/>
      <c r="J221" s="156">
        <f>ROUND(I221*H221,2)</f>
        <v>0</v>
      </c>
      <c r="K221" s="157"/>
      <c r="L221" s="158"/>
      <c r="M221" s="159" t="s">
        <v>19</v>
      </c>
      <c r="N221" s="160" t="s">
        <v>42</v>
      </c>
      <c r="P221" s="133">
        <f>O221*H221</f>
        <v>0</v>
      </c>
      <c r="Q221" s="133">
        <v>1E-3</v>
      </c>
      <c r="R221" s="133">
        <f>Q221*H221</f>
        <v>2.5000000000000001E-3</v>
      </c>
      <c r="S221" s="133">
        <v>0</v>
      </c>
      <c r="T221" s="134">
        <f>S221*H221</f>
        <v>0</v>
      </c>
      <c r="AR221" s="135" t="s">
        <v>162</v>
      </c>
      <c r="AT221" s="135" t="s">
        <v>158</v>
      </c>
      <c r="AU221" s="135" t="s">
        <v>78</v>
      </c>
      <c r="AY221" s="17" t="s">
        <v>112</v>
      </c>
      <c r="BE221" s="136">
        <f>IF(N221="základní",J221,0)</f>
        <v>0</v>
      </c>
      <c r="BF221" s="136">
        <f>IF(N221="snížená",J221,0)</f>
        <v>0</v>
      </c>
      <c r="BG221" s="136">
        <f>IF(N221="zákl. přenesená",J221,0)</f>
        <v>0</v>
      </c>
      <c r="BH221" s="136">
        <f>IF(N221="sníž. přenesená",J221,0)</f>
        <v>0</v>
      </c>
      <c r="BI221" s="136">
        <f>IF(N221="nulová",J221,0)</f>
        <v>0</v>
      </c>
      <c r="BJ221" s="17" t="s">
        <v>76</v>
      </c>
      <c r="BK221" s="136">
        <f>ROUND(I221*H221,2)</f>
        <v>0</v>
      </c>
      <c r="BL221" s="17" t="s">
        <v>153</v>
      </c>
      <c r="BM221" s="135" t="s">
        <v>337</v>
      </c>
    </row>
    <row r="222" spans="2:65" s="1" customFormat="1">
      <c r="B222" s="32"/>
      <c r="D222" s="137" t="s">
        <v>120</v>
      </c>
      <c r="F222" s="138" t="s">
        <v>336</v>
      </c>
      <c r="I222" s="139"/>
      <c r="L222" s="32"/>
      <c r="M222" s="140"/>
      <c r="T222" s="53"/>
      <c r="AT222" s="17" t="s">
        <v>120</v>
      </c>
      <c r="AU222" s="17" t="s">
        <v>78</v>
      </c>
    </row>
    <row r="223" spans="2:65" s="11" customFormat="1" ht="25.9" customHeight="1">
      <c r="B223" s="111"/>
      <c r="D223" s="112" t="s">
        <v>70</v>
      </c>
      <c r="E223" s="113" t="s">
        <v>338</v>
      </c>
      <c r="F223" s="113" t="s">
        <v>339</v>
      </c>
      <c r="I223" s="114"/>
      <c r="J223" s="115">
        <f>BK223</f>
        <v>0</v>
      </c>
      <c r="L223" s="111"/>
      <c r="M223" s="116"/>
      <c r="P223" s="117">
        <f>P224</f>
        <v>0</v>
      </c>
      <c r="R223" s="117">
        <f>R224</f>
        <v>0</v>
      </c>
      <c r="T223" s="118">
        <f>T224</f>
        <v>0</v>
      </c>
      <c r="AR223" s="112" t="s">
        <v>139</v>
      </c>
      <c r="AT223" s="119" t="s">
        <v>70</v>
      </c>
      <c r="AU223" s="119" t="s">
        <v>71</v>
      </c>
      <c r="AY223" s="112" t="s">
        <v>112</v>
      </c>
      <c r="BK223" s="120">
        <f>BK224</f>
        <v>0</v>
      </c>
    </row>
    <row r="224" spans="2:65" s="11" customFormat="1" ht="22.9" customHeight="1">
      <c r="B224" s="111"/>
      <c r="D224" s="112" t="s">
        <v>70</v>
      </c>
      <c r="E224" s="121" t="s">
        <v>340</v>
      </c>
      <c r="F224" s="121" t="s">
        <v>341</v>
      </c>
      <c r="I224" s="114"/>
      <c r="J224" s="122">
        <f>BK224</f>
        <v>0</v>
      </c>
      <c r="L224" s="111"/>
      <c r="M224" s="116"/>
      <c r="P224" s="117">
        <f>SUM(P225:P227)</f>
        <v>0</v>
      </c>
      <c r="R224" s="117">
        <f>SUM(R225:R227)</f>
        <v>0</v>
      </c>
      <c r="T224" s="118">
        <f>SUM(T225:T227)</f>
        <v>0</v>
      </c>
      <c r="AR224" s="112" t="s">
        <v>139</v>
      </c>
      <c r="AT224" s="119" t="s">
        <v>70</v>
      </c>
      <c r="AU224" s="119" t="s">
        <v>76</v>
      </c>
      <c r="AY224" s="112" t="s">
        <v>112</v>
      </c>
      <c r="BK224" s="120">
        <f>SUM(BK225:BK227)</f>
        <v>0</v>
      </c>
    </row>
    <row r="225" spans="2:65" s="1" customFormat="1" ht="16.5" customHeight="1">
      <c r="B225" s="32"/>
      <c r="C225" s="123" t="s">
        <v>342</v>
      </c>
      <c r="D225" s="123" t="s">
        <v>114</v>
      </c>
      <c r="E225" s="124" t="s">
        <v>343</v>
      </c>
      <c r="F225" s="125" t="s">
        <v>341</v>
      </c>
      <c r="G225" s="126" t="s">
        <v>117</v>
      </c>
      <c r="H225" s="127">
        <v>1</v>
      </c>
      <c r="I225" s="128"/>
      <c r="J225" s="129">
        <f>ROUND(I225*H225,2)</f>
        <v>0</v>
      </c>
      <c r="K225" s="130"/>
      <c r="L225" s="32"/>
      <c r="M225" s="131" t="s">
        <v>19</v>
      </c>
      <c r="N225" s="132" t="s">
        <v>42</v>
      </c>
      <c r="P225" s="133">
        <f>O225*H225</f>
        <v>0</v>
      </c>
      <c r="Q225" s="133">
        <v>0</v>
      </c>
      <c r="R225" s="133">
        <f>Q225*H225</f>
        <v>0</v>
      </c>
      <c r="S225" s="133">
        <v>0</v>
      </c>
      <c r="T225" s="134">
        <f>S225*H225</f>
        <v>0</v>
      </c>
      <c r="AR225" s="135" t="s">
        <v>344</v>
      </c>
      <c r="AT225" s="135" t="s">
        <v>114</v>
      </c>
      <c r="AU225" s="135" t="s">
        <v>78</v>
      </c>
      <c r="AY225" s="17" t="s">
        <v>112</v>
      </c>
      <c r="BE225" s="136">
        <f>IF(N225="základní",J225,0)</f>
        <v>0</v>
      </c>
      <c r="BF225" s="136">
        <f>IF(N225="snížená",J225,0)</f>
        <v>0</v>
      </c>
      <c r="BG225" s="136">
        <f>IF(N225="zákl. přenesená",J225,0)</f>
        <v>0</v>
      </c>
      <c r="BH225" s="136">
        <f>IF(N225="sníž. přenesená",J225,0)</f>
        <v>0</v>
      </c>
      <c r="BI225" s="136">
        <f>IF(N225="nulová",J225,0)</f>
        <v>0</v>
      </c>
      <c r="BJ225" s="17" t="s">
        <v>76</v>
      </c>
      <c r="BK225" s="136">
        <f>ROUND(I225*H225,2)</f>
        <v>0</v>
      </c>
      <c r="BL225" s="17" t="s">
        <v>344</v>
      </c>
      <c r="BM225" s="135" t="s">
        <v>345</v>
      </c>
    </row>
    <row r="226" spans="2:65" s="1" customFormat="1">
      <c r="B226" s="32"/>
      <c r="D226" s="137" t="s">
        <v>120</v>
      </c>
      <c r="F226" s="138" t="s">
        <v>341</v>
      </c>
      <c r="I226" s="139"/>
      <c r="L226" s="32"/>
      <c r="M226" s="140"/>
      <c r="T226" s="53"/>
      <c r="AT226" s="17" t="s">
        <v>120</v>
      </c>
      <c r="AU226" s="17" t="s">
        <v>78</v>
      </c>
    </row>
    <row r="227" spans="2:65" s="1" customFormat="1">
      <c r="B227" s="32"/>
      <c r="D227" s="141" t="s">
        <v>121</v>
      </c>
      <c r="F227" s="142" t="s">
        <v>346</v>
      </c>
      <c r="I227" s="139"/>
      <c r="L227" s="32"/>
      <c r="M227" s="174"/>
      <c r="N227" s="175"/>
      <c r="O227" s="175"/>
      <c r="P227" s="175"/>
      <c r="Q227" s="175"/>
      <c r="R227" s="175"/>
      <c r="S227" s="175"/>
      <c r="T227" s="176"/>
      <c r="AT227" s="17" t="s">
        <v>121</v>
      </c>
      <c r="AU227" s="17" t="s">
        <v>78</v>
      </c>
    </row>
    <row r="228" spans="2:65" s="1" customFormat="1" ht="6.95" customHeight="1">
      <c r="B228" s="41"/>
      <c r="C228" s="42"/>
      <c r="D228" s="42"/>
      <c r="E228" s="42"/>
      <c r="F228" s="42"/>
      <c r="G228" s="42"/>
      <c r="H228" s="42"/>
      <c r="I228" s="42"/>
      <c r="J228" s="42"/>
      <c r="K228" s="42"/>
      <c r="L228" s="32"/>
    </row>
  </sheetData>
  <sheetProtection algorithmName="SHA-512" hashValue="+fzdOwgVnPwqBS1mlJIssUAMWWQyU2e57gHBU74iBdDir3w1qhXRcU4JVgiQAVSCH0FMYjG8wDOOqehVo+2mIA==" saltValue="7mVXqN1aI7kUik9gDp6OEF3KaYykBV4sv9Ur/Ysv2sTz3ejAb8jfVPViJWEcBBHFiqnX2lr3Gpzi1DmxOwhoIg==" spinCount="100000" sheet="1" objects="1" scenarios="1" formatColumns="0" formatRows="0" autoFilter="0"/>
  <autoFilter ref="C85:K227" xr:uid="{00000000-0009-0000-0000-000001000000}"/>
  <mergeCells count="6">
    <mergeCell ref="E78:H78"/>
    <mergeCell ref="L2:V2"/>
    <mergeCell ref="E7:H7"/>
    <mergeCell ref="E16:H16"/>
    <mergeCell ref="E25:H25"/>
    <mergeCell ref="E46:H46"/>
  </mergeCells>
  <hyperlinks>
    <hyperlink ref="F91" r:id="rId1" xr:uid="{00000000-0004-0000-0100-000000000000}"/>
    <hyperlink ref="F97" r:id="rId2" xr:uid="{00000000-0004-0000-0100-000001000000}"/>
    <hyperlink ref="F100" r:id="rId3" xr:uid="{00000000-0004-0000-0100-000002000000}"/>
    <hyperlink ref="F103" r:id="rId4" xr:uid="{00000000-0004-0000-0100-000003000000}"/>
    <hyperlink ref="F106" r:id="rId5" xr:uid="{00000000-0004-0000-0100-000004000000}"/>
    <hyperlink ref="F109" r:id="rId6" xr:uid="{00000000-0004-0000-0100-000005000000}"/>
    <hyperlink ref="F116" r:id="rId7" xr:uid="{00000000-0004-0000-0100-000006000000}"/>
    <hyperlink ref="F127" r:id="rId8" xr:uid="{00000000-0004-0000-0100-000007000000}"/>
    <hyperlink ref="F131" r:id="rId9" xr:uid="{00000000-0004-0000-0100-000008000000}"/>
    <hyperlink ref="F139" r:id="rId10" xr:uid="{00000000-0004-0000-0100-000009000000}"/>
    <hyperlink ref="F147" r:id="rId11" xr:uid="{00000000-0004-0000-0100-00000A000000}"/>
    <hyperlink ref="F151" r:id="rId12" xr:uid="{00000000-0004-0000-0100-00000B000000}"/>
    <hyperlink ref="F158" r:id="rId13" xr:uid="{00000000-0004-0000-0100-00000C000000}"/>
    <hyperlink ref="F164" r:id="rId14" xr:uid="{00000000-0004-0000-0100-00000D000000}"/>
    <hyperlink ref="F168" r:id="rId15" xr:uid="{00000000-0004-0000-0100-00000E000000}"/>
    <hyperlink ref="F172" r:id="rId16" xr:uid="{00000000-0004-0000-0100-00000F000000}"/>
    <hyperlink ref="F175" r:id="rId17" xr:uid="{00000000-0004-0000-0100-000010000000}"/>
    <hyperlink ref="F178" r:id="rId18" xr:uid="{00000000-0004-0000-0100-000011000000}"/>
    <hyperlink ref="F181" r:id="rId19" xr:uid="{00000000-0004-0000-0100-000012000000}"/>
    <hyperlink ref="F186" r:id="rId20" xr:uid="{00000000-0004-0000-0100-000013000000}"/>
    <hyperlink ref="F190" r:id="rId21" xr:uid="{00000000-0004-0000-0100-000014000000}"/>
    <hyperlink ref="F195" r:id="rId22" xr:uid="{00000000-0004-0000-0100-000015000000}"/>
    <hyperlink ref="F203" r:id="rId23" xr:uid="{00000000-0004-0000-0100-000016000000}"/>
    <hyperlink ref="F206" r:id="rId24" xr:uid="{00000000-0004-0000-0100-000017000000}"/>
    <hyperlink ref="F213" r:id="rId25" xr:uid="{00000000-0004-0000-0100-000018000000}"/>
    <hyperlink ref="F220" r:id="rId26" xr:uid="{00000000-0004-0000-0100-000019000000}"/>
    <hyperlink ref="F227" r:id="rId27" xr:uid="{00000000-0004-0000-0100-00001A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177" customWidth="1"/>
    <col min="2" max="2" width="1.6640625" style="177" customWidth="1"/>
    <col min="3" max="4" width="5" style="177" customWidth="1"/>
    <col min="5" max="5" width="11.6640625" style="177" customWidth="1"/>
    <col min="6" max="6" width="9.1640625" style="177" customWidth="1"/>
    <col min="7" max="7" width="5" style="177" customWidth="1"/>
    <col min="8" max="8" width="77.83203125" style="177" customWidth="1"/>
    <col min="9" max="10" width="20" style="177" customWidth="1"/>
    <col min="11" max="11" width="1.6640625" style="177" customWidth="1"/>
  </cols>
  <sheetData>
    <row r="1" spans="2:11" customFormat="1" ht="37.5" customHeight="1"/>
    <row r="2" spans="2:11" customFormat="1" ht="7.5" customHeight="1">
      <c r="B2" s="178"/>
      <c r="C2" s="179"/>
      <c r="D2" s="179"/>
      <c r="E2" s="179"/>
      <c r="F2" s="179"/>
      <c r="G2" s="179"/>
      <c r="H2" s="179"/>
      <c r="I2" s="179"/>
      <c r="J2" s="179"/>
      <c r="K2" s="180"/>
    </row>
    <row r="3" spans="2:11" s="15" customFormat="1" ht="45" customHeight="1">
      <c r="B3" s="181"/>
      <c r="C3" s="304" t="s">
        <v>347</v>
      </c>
      <c r="D3" s="304"/>
      <c r="E3" s="304"/>
      <c r="F3" s="304"/>
      <c r="G3" s="304"/>
      <c r="H3" s="304"/>
      <c r="I3" s="304"/>
      <c r="J3" s="304"/>
      <c r="K3" s="182"/>
    </row>
    <row r="4" spans="2:11" customFormat="1" ht="25.5" customHeight="1">
      <c r="B4" s="183"/>
      <c r="C4" s="303" t="s">
        <v>348</v>
      </c>
      <c r="D4" s="303"/>
      <c r="E4" s="303"/>
      <c r="F4" s="303"/>
      <c r="G4" s="303"/>
      <c r="H4" s="303"/>
      <c r="I4" s="303"/>
      <c r="J4" s="303"/>
      <c r="K4" s="184"/>
    </row>
    <row r="5" spans="2:11" customFormat="1" ht="5.25" customHeight="1">
      <c r="B5" s="183"/>
      <c r="C5" s="185"/>
      <c r="D5" s="185"/>
      <c r="E5" s="185"/>
      <c r="F5" s="185"/>
      <c r="G5" s="185"/>
      <c r="H5" s="185"/>
      <c r="I5" s="185"/>
      <c r="J5" s="185"/>
      <c r="K5" s="184"/>
    </row>
    <row r="6" spans="2:11" customFormat="1" ht="15" customHeight="1">
      <c r="B6" s="183"/>
      <c r="C6" s="302" t="s">
        <v>349</v>
      </c>
      <c r="D6" s="302"/>
      <c r="E6" s="302"/>
      <c r="F6" s="302"/>
      <c r="G6" s="302"/>
      <c r="H6" s="302"/>
      <c r="I6" s="302"/>
      <c r="J6" s="302"/>
      <c r="K6" s="184"/>
    </row>
    <row r="7" spans="2:11" customFormat="1" ht="15" customHeight="1">
      <c r="B7" s="187"/>
      <c r="C7" s="302" t="s">
        <v>350</v>
      </c>
      <c r="D7" s="302"/>
      <c r="E7" s="302"/>
      <c r="F7" s="302"/>
      <c r="G7" s="302"/>
      <c r="H7" s="302"/>
      <c r="I7" s="302"/>
      <c r="J7" s="302"/>
      <c r="K7" s="184"/>
    </row>
    <row r="8" spans="2:11" customFormat="1" ht="12.75" customHeight="1">
      <c r="B8" s="187"/>
      <c r="C8" s="186"/>
      <c r="D8" s="186"/>
      <c r="E8" s="186"/>
      <c r="F8" s="186"/>
      <c r="G8" s="186"/>
      <c r="H8" s="186"/>
      <c r="I8" s="186"/>
      <c r="J8" s="186"/>
      <c r="K8" s="184"/>
    </row>
    <row r="9" spans="2:11" customFormat="1" ht="15" customHeight="1">
      <c r="B9" s="187"/>
      <c r="C9" s="302" t="s">
        <v>351</v>
      </c>
      <c r="D9" s="302"/>
      <c r="E9" s="302"/>
      <c r="F9" s="302"/>
      <c r="G9" s="302"/>
      <c r="H9" s="302"/>
      <c r="I9" s="302"/>
      <c r="J9" s="302"/>
      <c r="K9" s="184"/>
    </row>
    <row r="10" spans="2:11" customFormat="1" ht="15" customHeight="1">
      <c r="B10" s="187"/>
      <c r="C10" s="186"/>
      <c r="D10" s="302" t="s">
        <v>352</v>
      </c>
      <c r="E10" s="302"/>
      <c r="F10" s="302"/>
      <c r="G10" s="302"/>
      <c r="H10" s="302"/>
      <c r="I10" s="302"/>
      <c r="J10" s="302"/>
      <c r="K10" s="184"/>
    </row>
    <row r="11" spans="2:11" customFormat="1" ht="15" customHeight="1">
      <c r="B11" s="187"/>
      <c r="C11" s="188"/>
      <c r="D11" s="302" t="s">
        <v>353</v>
      </c>
      <c r="E11" s="302"/>
      <c r="F11" s="302"/>
      <c r="G11" s="302"/>
      <c r="H11" s="302"/>
      <c r="I11" s="302"/>
      <c r="J11" s="302"/>
      <c r="K11" s="184"/>
    </row>
    <row r="12" spans="2:11" customFormat="1" ht="15" customHeight="1">
      <c r="B12" s="187"/>
      <c r="C12" s="188"/>
      <c r="D12" s="186"/>
      <c r="E12" s="186"/>
      <c r="F12" s="186"/>
      <c r="G12" s="186"/>
      <c r="H12" s="186"/>
      <c r="I12" s="186"/>
      <c r="J12" s="186"/>
      <c r="K12" s="184"/>
    </row>
    <row r="13" spans="2:11" customFormat="1" ht="15" customHeight="1">
      <c r="B13" s="187"/>
      <c r="C13" s="188"/>
      <c r="D13" s="189" t="s">
        <v>354</v>
      </c>
      <c r="E13" s="186"/>
      <c r="F13" s="186"/>
      <c r="G13" s="186"/>
      <c r="H13" s="186"/>
      <c r="I13" s="186"/>
      <c r="J13" s="186"/>
      <c r="K13" s="184"/>
    </row>
    <row r="14" spans="2:11" customFormat="1" ht="12.75" customHeight="1">
      <c r="B14" s="187"/>
      <c r="C14" s="188"/>
      <c r="D14" s="188"/>
      <c r="E14" s="188"/>
      <c r="F14" s="188"/>
      <c r="G14" s="188"/>
      <c r="H14" s="188"/>
      <c r="I14" s="188"/>
      <c r="J14" s="188"/>
      <c r="K14" s="184"/>
    </row>
    <row r="15" spans="2:11" customFormat="1" ht="15" customHeight="1">
      <c r="B15" s="187"/>
      <c r="C15" s="188"/>
      <c r="D15" s="302" t="s">
        <v>355</v>
      </c>
      <c r="E15" s="302"/>
      <c r="F15" s="302"/>
      <c r="G15" s="302"/>
      <c r="H15" s="302"/>
      <c r="I15" s="302"/>
      <c r="J15" s="302"/>
      <c r="K15" s="184"/>
    </row>
    <row r="16" spans="2:11" customFormat="1" ht="15" customHeight="1">
      <c r="B16" s="187"/>
      <c r="C16" s="188"/>
      <c r="D16" s="302" t="s">
        <v>356</v>
      </c>
      <c r="E16" s="302"/>
      <c r="F16" s="302"/>
      <c r="G16" s="302"/>
      <c r="H16" s="302"/>
      <c r="I16" s="302"/>
      <c r="J16" s="302"/>
      <c r="K16" s="184"/>
    </row>
    <row r="17" spans="2:11" customFormat="1" ht="15" customHeight="1">
      <c r="B17" s="187"/>
      <c r="C17" s="188"/>
      <c r="D17" s="302" t="s">
        <v>357</v>
      </c>
      <c r="E17" s="302"/>
      <c r="F17" s="302"/>
      <c r="G17" s="302"/>
      <c r="H17" s="302"/>
      <c r="I17" s="302"/>
      <c r="J17" s="302"/>
      <c r="K17" s="184"/>
    </row>
    <row r="18" spans="2:11" customFormat="1" ht="15" customHeight="1">
      <c r="B18" s="187"/>
      <c r="C18" s="188"/>
      <c r="D18" s="188"/>
      <c r="E18" s="190" t="s">
        <v>75</v>
      </c>
      <c r="F18" s="302" t="s">
        <v>358</v>
      </c>
      <c r="G18" s="302"/>
      <c r="H18" s="302"/>
      <c r="I18" s="302"/>
      <c r="J18" s="302"/>
      <c r="K18" s="184"/>
    </row>
    <row r="19" spans="2:11" customFormat="1" ht="15" customHeight="1">
      <c r="B19" s="187"/>
      <c r="C19" s="188"/>
      <c r="D19" s="188"/>
      <c r="E19" s="190" t="s">
        <v>359</v>
      </c>
      <c r="F19" s="302" t="s">
        <v>360</v>
      </c>
      <c r="G19" s="302"/>
      <c r="H19" s="302"/>
      <c r="I19" s="302"/>
      <c r="J19" s="302"/>
      <c r="K19" s="184"/>
    </row>
    <row r="20" spans="2:11" customFormat="1" ht="15" customHeight="1">
      <c r="B20" s="187"/>
      <c r="C20" s="188"/>
      <c r="D20" s="188"/>
      <c r="E20" s="190" t="s">
        <v>361</v>
      </c>
      <c r="F20" s="302" t="s">
        <v>362</v>
      </c>
      <c r="G20" s="302"/>
      <c r="H20" s="302"/>
      <c r="I20" s="302"/>
      <c r="J20" s="302"/>
      <c r="K20" s="184"/>
    </row>
    <row r="21" spans="2:11" customFormat="1" ht="15" customHeight="1">
      <c r="B21" s="187"/>
      <c r="C21" s="188"/>
      <c r="D21" s="188"/>
      <c r="E21" s="190" t="s">
        <v>363</v>
      </c>
      <c r="F21" s="302" t="s">
        <v>364</v>
      </c>
      <c r="G21" s="302"/>
      <c r="H21" s="302"/>
      <c r="I21" s="302"/>
      <c r="J21" s="302"/>
      <c r="K21" s="184"/>
    </row>
    <row r="22" spans="2:11" customFormat="1" ht="15" customHeight="1">
      <c r="B22" s="187"/>
      <c r="C22" s="188"/>
      <c r="D22" s="188"/>
      <c r="E22" s="190" t="s">
        <v>365</v>
      </c>
      <c r="F22" s="302" t="s">
        <v>366</v>
      </c>
      <c r="G22" s="302"/>
      <c r="H22" s="302"/>
      <c r="I22" s="302"/>
      <c r="J22" s="302"/>
      <c r="K22" s="184"/>
    </row>
    <row r="23" spans="2:11" customFormat="1" ht="15" customHeight="1">
      <c r="B23" s="187"/>
      <c r="C23" s="188"/>
      <c r="D23" s="188"/>
      <c r="E23" s="190" t="s">
        <v>367</v>
      </c>
      <c r="F23" s="302" t="s">
        <v>368</v>
      </c>
      <c r="G23" s="302"/>
      <c r="H23" s="302"/>
      <c r="I23" s="302"/>
      <c r="J23" s="302"/>
      <c r="K23" s="184"/>
    </row>
    <row r="24" spans="2:11" customFormat="1" ht="12.75" customHeight="1">
      <c r="B24" s="187"/>
      <c r="C24" s="188"/>
      <c r="D24" s="188"/>
      <c r="E24" s="188"/>
      <c r="F24" s="188"/>
      <c r="G24" s="188"/>
      <c r="H24" s="188"/>
      <c r="I24" s="188"/>
      <c r="J24" s="188"/>
      <c r="K24" s="184"/>
    </row>
    <row r="25" spans="2:11" customFormat="1" ht="15" customHeight="1">
      <c r="B25" s="187"/>
      <c r="C25" s="302" t="s">
        <v>369</v>
      </c>
      <c r="D25" s="302"/>
      <c r="E25" s="302"/>
      <c r="F25" s="302"/>
      <c r="G25" s="302"/>
      <c r="H25" s="302"/>
      <c r="I25" s="302"/>
      <c r="J25" s="302"/>
      <c r="K25" s="184"/>
    </row>
    <row r="26" spans="2:11" customFormat="1" ht="15" customHeight="1">
      <c r="B26" s="187"/>
      <c r="C26" s="302" t="s">
        <v>370</v>
      </c>
      <c r="D26" s="302"/>
      <c r="E26" s="302"/>
      <c r="F26" s="302"/>
      <c r="G26" s="302"/>
      <c r="H26" s="302"/>
      <c r="I26" s="302"/>
      <c r="J26" s="302"/>
      <c r="K26" s="184"/>
    </row>
    <row r="27" spans="2:11" customFormat="1" ht="15" customHeight="1">
      <c r="B27" s="187"/>
      <c r="C27" s="186"/>
      <c r="D27" s="302" t="s">
        <v>371</v>
      </c>
      <c r="E27" s="302"/>
      <c r="F27" s="302"/>
      <c r="G27" s="302"/>
      <c r="H27" s="302"/>
      <c r="I27" s="302"/>
      <c r="J27" s="302"/>
      <c r="K27" s="184"/>
    </row>
    <row r="28" spans="2:11" customFormat="1" ht="15" customHeight="1">
      <c r="B28" s="187"/>
      <c r="C28" s="188"/>
      <c r="D28" s="302" t="s">
        <v>372</v>
      </c>
      <c r="E28" s="302"/>
      <c r="F28" s="302"/>
      <c r="G28" s="302"/>
      <c r="H28" s="302"/>
      <c r="I28" s="302"/>
      <c r="J28" s="302"/>
      <c r="K28" s="184"/>
    </row>
    <row r="29" spans="2:11" customFormat="1" ht="12.75" customHeight="1">
      <c r="B29" s="187"/>
      <c r="C29" s="188"/>
      <c r="D29" s="188"/>
      <c r="E29" s="188"/>
      <c r="F29" s="188"/>
      <c r="G29" s="188"/>
      <c r="H29" s="188"/>
      <c r="I29" s="188"/>
      <c r="J29" s="188"/>
      <c r="K29" s="184"/>
    </row>
    <row r="30" spans="2:11" customFormat="1" ht="15" customHeight="1">
      <c r="B30" s="187"/>
      <c r="C30" s="188"/>
      <c r="D30" s="302" t="s">
        <v>373</v>
      </c>
      <c r="E30" s="302"/>
      <c r="F30" s="302"/>
      <c r="G30" s="302"/>
      <c r="H30" s="302"/>
      <c r="I30" s="302"/>
      <c r="J30" s="302"/>
      <c r="K30" s="184"/>
    </row>
    <row r="31" spans="2:11" customFormat="1" ht="15" customHeight="1">
      <c r="B31" s="187"/>
      <c r="C31" s="188"/>
      <c r="D31" s="302" t="s">
        <v>374</v>
      </c>
      <c r="E31" s="302"/>
      <c r="F31" s="302"/>
      <c r="G31" s="302"/>
      <c r="H31" s="302"/>
      <c r="I31" s="302"/>
      <c r="J31" s="302"/>
      <c r="K31" s="184"/>
    </row>
    <row r="32" spans="2:11" customFormat="1" ht="12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4"/>
    </row>
    <row r="33" spans="2:11" customFormat="1" ht="15" customHeight="1">
      <c r="B33" s="187"/>
      <c r="C33" s="188"/>
      <c r="D33" s="302" t="s">
        <v>375</v>
      </c>
      <c r="E33" s="302"/>
      <c r="F33" s="302"/>
      <c r="G33" s="302"/>
      <c r="H33" s="302"/>
      <c r="I33" s="302"/>
      <c r="J33" s="302"/>
      <c r="K33" s="184"/>
    </row>
    <row r="34" spans="2:11" customFormat="1" ht="15" customHeight="1">
      <c r="B34" s="187"/>
      <c r="C34" s="188"/>
      <c r="D34" s="302" t="s">
        <v>376</v>
      </c>
      <c r="E34" s="302"/>
      <c r="F34" s="302"/>
      <c r="G34" s="302"/>
      <c r="H34" s="302"/>
      <c r="I34" s="302"/>
      <c r="J34" s="302"/>
      <c r="K34" s="184"/>
    </row>
    <row r="35" spans="2:11" customFormat="1" ht="15" customHeight="1">
      <c r="B35" s="187"/>
      <c r="C35" s="188"/>
      <c r="D35" s="302" t="s">
        <v>377</v>
      </c>
      <c r="E35" s="302"/>
      <c r="F35" s="302"/>
      <c r="G35" s="302"/>
      <c r="H35" s="302"/>
      <c r="I35" s="302"/>
      <c r="J35" s="302"/>
      <c r="K35" s="184"/>
    </row>
    <row r="36" spans="2:11" customFormat="1" ht="15" customHeight="1">
      <c r="B36" s="187"/>
      <c r="C36" s="188"/>
      <c r="D36" s="186"/>
      <c r="E36" s="189" t="s">
        <v>98</v>
      </c>
      <c r="F36" s="186"/>
      <c r="G36" s="302" t="s">
        <v>378</v>
      </c>
      <c r="H36" s="302"/>
      <c r="I36" s="302"/>
      <c r="J36" s="302"/>
      <c r="K36" s="184"/>
    </row>
    <row r="37" spans="2:11" customFormat="1" ht="30.75" customHeight="1">
      <c r="B37" s="187"/>
      <c r="C37" s="188"/>
      <c r="D37" s="186"/>
      <c r="E37" s="189" t="s">
        <v>379</v>
      </c>
      <c r="F37" s="186"/>
      <c r="G37" s="302" t="s">
        <v>380</v>
      </c>
      <c r="H37" s="302"/>
      <c r="I37" s="302"/>
      <c r="J37" s="302"/>
      <c r="K37" s="184"/>
    </row>
    <row r="38" spans="2:11" customFormat="1" ht="15" customHeight="1">
      <c r="B38" s="187"/>
      <c r="C38" s="188"/>
      <c r="D38" s="186"/>
      <c r="E38" s="189" t="s">
        <v>52</v>
      </c>
      <c r="F38" s="186"/>
      <c r="G38" s="302" t="s">
        <v>381</v>
      </c>
      <c r="H38" s="302"/>
      <c r="I38" s="302"/>
      <c r="J38" s="302"/>
      <c r="K38" s="184"/>
    </row>
    <row r="39" spans="2:11" customFormat="1" ht="15" customHeight="1">
      <c r="B39" s="187"/>
      <c r="C39" s="188"/>
      <c r="D39" s="186"/>
      <c r="E39" s="189" t="s">
        <v>53</v>
      </c>
      <c r="F39" s="186"/>
      <c r="G39" s="302" t="s">
        <v>382</v>
      </c>
      <c r="H39" s="302"/>
      <c r="I39" s="302"/>
      <c r="J39" s="302"/>
      <c r="K39" s="184"/>
    </row>
    <row r="40" spans="2:11" customFormat="1" ht="15" customHeight="1">
      <c r="B40" s="187"/>
      <c r="C40" s="188"/>
      <c r="D40" s="186"/>
      <c r="E40" s="189" t="s">
        <v>99</v>
      </c>
      <c r="F40" s="186"/>
      <c r="G40" s="302" t="s">
        <v>383</v>
      </c>
      <c r="H40" s="302"/>
      <c r="I40" s="302"/>
      <c r="J40" s="302"/>
      <c r="K40" s="184"/>
    </row>
    <row r="41" spans="2:11" customFormat="1" ht="15" customHeight="1">
      <c r="B41" s="187"/>
      <c r="C41" s="188"/>
      <c r="D41" s="186"/>
      <c r="E41" s="189" t="s">
        <v>100</v>
      </c>
      <c r="F41" s="186"/>
      <c r="G41" s="302" t="s">
        <v>384</v>
      </c>
      <c r="H41" s="302"/>
      <c r="I41" s="302"/>
      <c r="J41" s="302"/>
      <c r="K41" s="184"/>
    </row>
    <row r="42" spans="2:11" customFormat="1" ht="15" customHeight="1">
      <c r="B42" s="187"/>
      <c r="C42" s="188"/>
      <c r="D42" s="186"/>
      <c r="E42" s="189" t="s">
        <v>385</v>
      </c>
      <c r="F42" s="186"/>
      <c r="G42" s="302" t="s">
        <v>386</v>
      </c>
      <c r="H42" s="302"/>
      <c r="I42" s="302"/>
      <c r="J42" s="302"/>
      <c r="K42" s="184"/>
    </row>
    <row r="43" spans="2:11" customFormat="1" ht="15" customHeight="1">
      <c r="B43" s="187"/>
      <c r="C43" s="188"/>
      <c r="D43" s="186"/>
      <c r="E43" s="189"/>
      <c r="F43" s="186"/>
      <c r="G43" s="302" t="s">
        <v>387</v>
      </c>
      <c r="H43" s="302"/>
      <c r="I43" s="302"/>
      <c r="J43" s="302"/>
      <c r="K43" s="184"/>
    </row>
    <row r="44" spans="2:11" customFormat="1" ht="15" customHeight="1">
      <c r="B44" s="187"/>
      <c r="C44" s="188"/>
      <c r="D44" s="186"/>
      <c r="E44" s="189" t="s">
        <v>388</v>
      </c>
      <c r="F44" s="186"/>
      <c r="G44" s="302" t="s">
        <v>389</v>
      </c>
      <c r="H44" s="302"/>
      <c r="I44" s="302"/>
      <c r="J44" s="302"/>
      <c r="K44" s="184"/>
    </row>
    <row r="45" spans="2:11" customFormat="1" ht="15" customHeight="1">
      <c r="B45" s="187"/>
      <c r="C45" s="188"/>
      <c r="D45" s="186"/>
      <c r="E45" s="189" t="s">
        <v>102</v>
      </c>
      <c r="F45" s="186"/>
      <c r="G45" s="302" t="s">
        <v>390</v>
      </c>
      <c r="H45" s="302"/>
      <c r="I45" s="302"/>
      <c r="J45" s="302"/>
      <c r="K45" s="184"/>
    </row>
    <row r="46" spans="2:11" customFormat="1" ht="12.75" customHeight="1">
      <c r="B46" s="187"/>
      <c r="C46" s="188"/>
      <c r="D46" s="186"/>
      <c r="E46" s="186"/>
      <c r="F46" s="186"/>
      <c r="G46" s="186"/>
      <c r="H46" s="186"/>
      <c r="I46" s="186"/>
      <c r="J46" s="186"/>
      <c r="K46" s="184"/>
    </row>
    <row r="47" spans="2:11" customFormat="1" ht="15" customHeight="1">
      <c r="B47" s="187"/>
      <c r="C47" s="188"/>
      <c r="D47" s="302" t="s">
        <v>391</v>
      </c>
      <c r="E47" s="302"/>
      <c r="F47" s="302"/>
      <c r="G47" s="302"/>
      <c r="H47" s="302"/>
      <c r="I47" s="302"/>
      <c r="J47" s="302"/>
      <c r="K47" s="184"/>
    </row>
    <row r="48" spans="2:11" customFormat="1" ht="15" customHeight="1">
      <c r="B48" s="187"/>
      <c r="C48" s="188"/>
      <c r="D48" s="188"/>
      <c r="E48" s="302" t="s">
        <v>392</v>
      </c>
      <c r="F48" s="302"/>
      <c r="G48" s="302"/>
      <c r="H48" s="302"/>
      <c r="I48" s="302"/>
      <c r="J48" s="302"/>
      <c r="K48" s="184"/>
    </row>
    <row r="49" spans="2:11" customFormat="1" ht="15" customHeight="1">
      <c r="B49" s="187"/>
      <c r="C49" s="188"/>
      <c r="D49" s="188"/>
      <c r="E49" s="302" t="s">
        <v>393</v>
      </c>
      <c r="F49" s="302"/>
      <c r="G49" s="302"/>
      <c r="H49" s="302"/>
      <c r="I49" s="302"/>
      <c r="J49" s="302"/>
      <c r="K49" s="184"/>
    </row>
    <row r="50" spans="2:11" customFormat="1" ht="15" customHeight="1">
      <c r="B50" s="187"/>
      <c r="C50" s="188"/>
      <c r="D50" s="188"/>
      <c r="E50" s="302" t="s">
        <v>394</v>
      </c>
      <c r="F50" s="302"/>
      <c r="G50" s="302"/>
      <c r="H50" s="302"/>
      <c r="I50" s="302"/>
      <c r="J50" s="302"/>
      <c r="K50" s="184"/>
    </row>
    <row r="51" spans="2:11" customFormat="1" ht="15" customHeight="1">
      <c r="B51" s="187"/>
      <c r="C51" s="188"/>
      <c r="D51" s="302" t="s">
        <v>395</v>
      </c>
      <c r="E51" s="302"/>
      <c r="F51" s="302"/>
      <c r="G51" s="302"/>
      <c r="H51" s="302"/>
      <c r="I51" s="302"/>
      <c r="J51" s="302"/>
      <c r="K51" s="184"/>
    </row>
    <row r="52" spans="2:11" customFormat="1" ht="25.5" customHeight="1">
      <c r="B52" s="183"/>
      <c r="C52" s="303" t="s">
        <v>396</v>
      </c>
      <c r="D52" s="303"/>
      <c r="E52" s="303"/>
      <c r="F52" s="303"/>
      <c r="G52" s="303"/>
      <c r="H52" s="303"/>
      <c r="I52" s="303"/>
      <c r="J52" s="303"/>
      <c r="K52" s="184"/>
    </row>
    <row r="53" spans="2:11" customFormat="1" ht="5.25" customHeight="1">
      <c r="B53" s="183"/>
      <c r="C53" s="185"/>
      <c r="D53" s="185"/>
      <c r="E53" s="185"/>
      <c r="F53" s="185"/>
      <c r="G53" s="185"/>
      <c r="H53" s="185"/>
      <c r="I53" s="185"/>
      <c r="J53" s="185"/>
      <c r="K53" s="184"/>
    </row>
    <row r="54" spans="2:11" customFormat="1" ht="15" customHeight="1">
      <c r="B54" s="183"/>
      <c r="C54" s="302" t="s">
        <v>397</v>
      </c>
      <c r="D54" s="302"/>
      <c r="E54" s="302"/>
      <c r="F54" s="302"/>
      <c r="G54" s="302"/>
      <c r="H54" s="302"/>
      <c r="I54" s="302"/>
      <c r="J54" s="302"/>
      <c r="K54" s="184"/>
    </row>
    <row r="55" spans="2:11" customFormat="1" ht="15" customHeight="1">
      <c r="B55" s="183"/>
      <c r="C55" s="302" t="s">
        <v>398</v>
      </c>
      <c r="D55" s="302"/>
      <c r="E55" s="302"/>
      <c r="F55" s="302"/>
      <c r="G55" s="302"/>
      <c r="H55" s="302"/>
      <c r="I55" s="302"/>
      <c r="J55" s="302"/>
      <c r="K55" s="184"/>
    </row>
    <row r="56" spans="2:11" customFormat="1" ht="12.75" customHeight="1">
      <c r="B56" s="183"/>
      <c r="C56" s="186"/>
      <c r="D56" s="186"/>
      <c r="E56" s="186"/>
      <c r="F56" s="186"/>
      <c r="G56" s="186"/>
      <c r="H56" s="186"/>
      <c r="I56" s="186"/>
      <c r="J56" s="186"/>
      <c r="K56" s="184"/>
    </row>
    <row r="57" spans="2:11" customFormat="1" ht="15" customHeight="1">
      <c r="B57" s="183"/>
      <c r="C57" s="302" t="s">
        <v>399</v>
      </c>
      <c r="D57" s="302"/>
      <c r="E57" s="302"/>
      <c r="F57" s="302"/>
      <c r="G57" s="302"/>
      <c r="H57" s="302"/>
      <c r="I57" s="302"/>
      <c r="J57" s="302"/>
      <c r="K57" s="184"/>
    </row>
    <row r="58" spans="2:11" customFormat="1" ht="15" customHeight="1">
      <c r="B58" s="183"/>
      <c r="C58" s="188"/>
      <c r="D58" s="302" t="s">
        <v>400</v>
      </c>
      <c r="E58" s="302"/>
      <c r="F58" s="302"/>
      <c r="G58" s="302"/>
      <c r="H58" s="302"/>
      <c r="I58" s="302"/>
      <c r="J58" s="302"/>
      <c r="K58" s="184"/>
    </row>
    <row r="59" spans="2:11" customFormat="1" ht="15" customHeight="1">
      <c r="B59" s="183"/>
      <c r="C59" s="188"/>
      <c r="D59" s="302" t="s">
        <v>401</v>
      </c>
      <c r="E59" s="302"/>
      <c r="F59" s="302"/>
      <c r="G59" s="302"/>
      <c r="H59" s="302"/>
      <c r="I59" s="302"/>
      <c r="J59" s="302"/>
      <c r="K59" s="184"/>
    </row>
    <row r="60" spans="2:11" customFormat="1" ht="15" customHeight="1">
      <c r="B60" s="183"/>
      <c r="C60" s="188"/>
      <c r="D60" s="302" t="s">
        <v>402</v>
      </c>
      <c r="E60" s="302"/>
      <c r="F60" s="302"/>
      <c r="G60" s="302"/>
      <c r="H60" s="302"/>
      <c r="I60" s="302"/>
      <c r="J60" s="302"/>
      <c r="K60" s="184"/>
    </row>
    <row r="61" spans="2:11" customFormat="1" ht="15" customHeight="1">
      <c r="B61" s="183"/>
      <c r="C61" s="188"/>
      <c r="D61" s="302" t="s">
        <v>403</v>
      </c>
      <c r="E61" s="302"/>
      <c r="F61" s="302"/>
      <c r="G61" s="302"/>
      <c r="H61" s="302"/>
      <c r="I61" s="302"/>
      <c r="J61" s="302"/>
      <c r="K61" s="184"/>
    </row>
    <row r="62" spans="2:11" customFormat="1" ht="15" customHeight="1">
      <c r="B62" s="183"/>
      <c r="C62" s="188"/>
      <c r="D62" s="305" t="s">
        <v>404</v>
      </c>
      <c r="E62" s="305"/>
      <c r="F62" s="305"/>
      <c r="G62" s="305"/>
      <c r="H62" s="305"/>
      <c r="I62" s="305"/>
      <c r="J62" s="305"/>
      <c r="K62" s="184"/>
    </row>
    <row r="63" spans="2:11" customFormat="1" ht="15" customHeight="1">
      <c r="B63" s="183"/>
      <c r="C63" s="188"/>
      <c r="D63" s="302" t="s">
        <v>405</v>
      </c>
      <c r="E63" s="302"/>
      <c r="F63" s="302"/>
      <c r="G63" s="302"/>
      <c r="H63" s="302"/>
      <c r="I63" s="302"/>
      <c r="J63" s="302"/>
      <c r="K63" s="184"/>
    </row>
    <row r="64" spans="2:11" customFormat="1" ht="12.75" customHeight="1">
      <c r="B64" s="183"/>
      <c r="C64" s="188"/>
      <c r="D64" s="188"/>
      <c r="E64" s="191"/>
      <c r="F64" s="188"/>
      <c r="G64" s="188"/>
      <c r="H64" s="188"/>
      <c r="I64" s="188"/>
      <c r="J64" s="188"/>
      <c r="K64" s="184"/>
    </row>
    <row r="65" spans="2:11" customFormat="1" ht="15" customHeight="1">
      <c r="B65" s="183"/>
      <c r="C65" s="188"/>
      <c r="D65" s="302" t="s">
        <v>406</v>
      </c>
      <c r="E65" s="302"/>
      <c r="F65" s="302"/>
      <c r="G65" s="302"/>
      <c r="H65" s="302"/>
      <c r="I65" s="302"/>
      <c r="J65" s="302"/>
      <c r="K65" s="184"/>
    </row>
    <row r="66" spans="2:11" customFormat="1" ht="15" customHeight="1">
      <c r="B66" s="183"/>
      <c r="C66" s="188"/>
      <c r="D66" s="305" t="s">
        <v>407</v>
      </c>
      <c r="E66" s="305"/>
      <c r="F66" s="305"/>
      <c r="G66" s="305"/>
      <c r="H66" s="305"/>
      <c r="I66" s="305"/>
      <c r="J66" s="305"/>
      <c r="K66" s="184"/>
    </row>
    <row r="67" spans="2:11" customFormat="1" ht="15" customHeight="1">
      <c r="B67" s="183"/>
      <c r="C67" s="188"/>
      <c r="D67" s="302" t="s">
        <v>408</v>
      </c>
      <c r="E67" s="302"/>
      <c r="F67" s="302"/>
      <c r="G67" s="302"/>
      <c r="H67" s="302"/>
      <c r="I67" s="302"/>
      <c r="J67" s="302"/>
      <c r="K67" s="184"/>
    </row>
    <row r="68" spans="2:11" customFormat="1" ht="15" customHeight="1">
      <c r="B68" s="183"/>
      <c r="C68" s="188"/>
      <c r="D68" s="302" t="s">
        <v>409</v>
      </c>
      <c r="E68" s="302"/>
      <c r="F68" s="302"/>
      <c r="G68" s="302"/>
      <c r="H68" s="302"/>
      <c r="I68" s="302"/>
      <c r="J68" s="302"/>
      <c r="K68" s="184"/>
    </row>
    <row r="69" spans="2:11" customFormat="1" ht="15" customHeight="1">
      <c r="B69" s="183"/>
      <c r="C69" s="188"/>
      <c r="D69" s="302" t="s">
        <v>410</v>
      </c>
      <c r="E69" s="302"/>
      <c r="F69" s="302"/>
      <c r="G69" s="302"/>
      <c r="H69" s="302"/>
      <c r="I69" s="302"/>
      <c r="J69" s="302"/>
      <c r="K69" s="184"/>
    </row>
    <row r="70" spans="2:11" customFormat="1" ht="15" customHeight="1">
      <c r="B70" s="183"/>
      <c r="C70" s="188"/>
      <c r="D70" s="302" t="s">
        <v>411</v>
      </c>
      <c r="E70" s="302"/>
      <c r="F70" s="302"/>
      <c r="G70" s="302"/>
      <c r="H70" s="302"/>
      <c r="I70" s="302"/>
      <c r="J70" s="302"/>
      <c r="K70" s="184"/>
    </row>
    <row r="71" spans="2:11" customFormat="1" ht="12.75" customHeight="1">
      <c r="B71" s="192"/>
      <c r="C71" s="193"/>
      <c r="D71" s="193"/>
      <c r="E71" s="193"/>
      <c r="F71" s="193"/>
      <c r="G71" s="193"/>
      <c r="H71" s="193"/>
      <c r="I71" s="193"/>
      <c r="J71" s="193"/>
      <c r="K71" s="194"/>
    </row>
    <row r="72" spans="2:11" customFormat="1" ht="18.75" customHeight="1">
      <c r="B72" s="195"/>
      <c r="C72" s="195"/>
      <c r="D72" s="195"/>
      <c r="E72" s="195"/>
      <c r="F72" s="195"/>
      <c r="G72" s="195"/>
      <c r="H72" s="195"/>
      <c r="I72" s="195"/>
      <c r="J72" s="195"/>
      <c r="K72" s="196"/>
    </row>
    <row r="73" spans="2:11" customFormat="1" ht="18.75" customHeight="1">
      <c r="B73" s="196"/>
      <c r="C73" s="196"/>
      <c r="D73" s="196"/>
      <c r="E73" s="196"/>
      <c r="F73" s="196"/>
      <c r="G73" s="196"/>
      <c r="H73" s="196"/>
      <c r="I73" s="196"/>
      <c r="J73" s="196"/>
      <c r="K73" s="196"/>
    </row>
    <row r="74" spans="2:11" customFormat="1" ht="7.5" customHeight="1">
      <c r="B74" s="197"/>
      <c r="C74" s="198"/>
      <c r="D74" s="198"/>
      <c r="E74" s="198"/>
      <c r="F74" s="198"/>
      <c r="G74" s="198"/>
      <c r="H74" s="198"/>
      <c r="I74" s="198"/>
      <c r="J74" s="198"/>
      <c r="K74" s="199"/>
    </row>
    <row r="75" spans="2:11" customFormat="1" ht="45" customHeight="1">
      <c r="B75" s="200"/>
      <c r="C75" s="306" t="s">
        <v>412</v>
      </c>
      <c r="D75" s="306"/>
      <c r="E75" s="306"/>
      <c r="F75" s="306"/>
      <c r="G75" s="306"/>
      <c r="H75" s="306"/>
      <c r="I75" s="306"/>
      <c r="J75" s="306"/>
      <c r="K75" s="201"/>
    </row>
    <row r="76" spans="2:11" customFormat="1" ht="17.25" customHeight="1">
      <c r="B76" s="200"/>
      <c r="C76" s="202" t="s">
        <v>413</v>
      </c>
      <c r="D76" s="202"/>
      <c r="E76" s="202"/>
      <c r="F76" s="202" t="s">
        <v>414</v>
      </c>
      <c r="G76" s="203"/>
      <c r="H76" s="202" t="s">
        <v>53</v>
      </c>
      <c r="I76" s="202" t="s">
        <v>56</v>
      </c>
      <c r="J76" s="202" t="s">
        <v>415</v>
      </c>
      <c r="K76" s="201"/>
    </row>
    <row r="77" spans="2:11" customFormat="1" ht="17.25" customHeight="1">
      <c r="B77" s="200"/>
      <c r="C77" s="204" t="s">
        <v>416</v>
      </c>
      <c r="D77" s="204"/>
      <c r="E77" s="204"/>
      <c r="F77" s="205" t="s">
        <v>417</v>
      </c>
      <c r="G77" s="206"/>
      <c r="H77" s="204"/>
      <c r="I77" s="204"/>
      <c r="J77" s="204" t="s">
        <v>418</v>
      </c>
      <c r="K77" s="201"/>
    </row>
    <row r="78" spans="2:11" customFormat="1" ht="5.25" customHeight="1">
      <c r="B78" s="200"/>
      <c r="C78" s="207"/>
      <c r="D78" s="207"/>
      <c r="E78" s="207"/>
      <c r="F78" s="207"/>
      <c r="G78" s="208"/>
      <c r="H78" s="207"/>
      <c r="I78" s="207"/>
      <c r="J78" s="207"/>
      <c r="K78" s="201"/>
    </row>
    <row r="79" spans="2:11" customFormat="1" ht="15" customHeight="1">
      <c r="B79" s="200"/>
      <c r="C79" s="189" t="s">
        <v>52</v>
      </c>
      <c r="D79" s="209"/>
      <c r="E79" s="209"/>
      <c r="F79" s="210" t="s">
        <v>419</v>
      </c>
      <c r="G79" s="211"/>
      <c r="H79" s="189" t="s">
        <v>420</v>
      </c>
      <c r="I79" s="189" t="s">
        <v>421</v>
      </c>
      <c r="J79" s="189">
        <v>20</v>
      </c>
      <c r="K79" s="201"/>
    </row>
    <row r="80" spans="2:11" customFormat="1" ht="15" customHeight="1">
      <c r="B80" s="200"/>
      <c r="C80" s="189" t="s">
        <v>422</v>
      </c>
      <c r="D80" s="189"/>
      <c r="E80" s="189"/>
      <c r="F80" s="210" t="s">
        <v>419</v>
      </c>
      <c r="G80" s="211"/>
      <c r="H80" s="189" t="s">
        <v>423</v>
      </c>
      <c r="I80" s="189" t="s">
        <v>421</v>
      </c>
      <c r="J80" s="189">
        <v>120</v>
      </c>
      <c r="K80" s="201"/>
    </row>
    <row r="81" spans="2:11" customFormat="1" ht="15" customHeight="1">
      <c r="B81" s="212"/>
      <c r="C81" s="189" t="s">
        <v>424</v>
      </c>
      <c r="D81" s="189"/>
      <c r="E81" s="189"/>
      <c r="F81" s="210" t="s">
        <v>425</v>
      </c>
      <c r="G81" s="211"/>
      <c r="H81" s="189" t="s">
        <v>426</v>
      </c>
      <c r="I81" s="189" t="s">
        <v>421</v>
      </c>
      <c r="J81" s="189">
        <v>50</v>
      </c>
      <c r="K81" s="201"/>
    </row>
    <row r="82" spans="2:11" customFormat="1" ht="15" customHeight="1">
      <c r="B82" s="212"/>
      <c r="C82" s="189" t="s">
        <v>427</v>
      </c>
      <c r="D82" s="189"/>
      <c r="E82" s="189"/>
      <c r="F82" s="210" t="s">
        <v>419</v>
      </c>
      <c r="G82" s="211"/>
      <c r="H82" s="189" t="s">
        <v>428</v>
      </c>
      <c r="I82" s="189" t="s">
        <v>429</v>
      </c>
      <c r="J82" s="189"/>
      <c r="K82" s="201"/>
    </row>
    <row r="83" spans="2:11" customFormat="1" ht="15" customHeight="1">
      <c r="B83" s="212"/>
      <c r="C83" s="189" t="s">
        <v>430</v>
      </c>
      <c r="D83" s="189"/>
      <c r="E83" s="189"/>
      <c r="F83" s="210" t="s">
        <v>425</v>
      </c>
      <c r="G83" s="189"/>
      <c r="H83" s="189" t="s">
        <v>431</v>
      </c>
      <c r="I83" s="189" t="s">
        <v>421</v>
      </c>
      <c r="J83" s="189">
        <v>15</v>
      </c>
      <c r="K83" s="201"/>
    </row>
    <row r="84" spans="2:11" customFormat="1" ht="15" customHeight="1">
      <c r="B84" s="212"/>
      <c r="C84" s="189" t="s">
        <v>432</v>
      </c>
      <c r="D84" s="189"/>
      <c r="E84" s="189"/>
      <c r="F84" s="210" t="s">
        <v>425</v>
      </c>
      <c r="G84" s="189"/>
      <c r="H84" s="189" t="s">
        <v>433</v>
      </c>
      <c r="I84" s="189" t="s">
        <v>421</v>
      </c>
      <c r="J84" s="189">
        <v>15</v>
      </c>
      <c r="K84" s="201"/>
    </row>
    <row r="85" spans="2:11" customFormat="1" ht="15" customHeight="1">
      <c r="B85" s="212"/>
      <c r="C85" s="189" t="s">
        <v>434</v>
      </c>
      <c r="D85" s="189"/>
      <c r="E85" s="189"/>
      <c r="F85" s="210" t="s">
        <v>425</v>
      </c>
      <c r="G85" s="189"/>
      <c r="H85" s="189" t="s">
        <v>435</v>
      </c>
      <c r="I85" s="189" t="s">
        <v>421</v>
      </c>
      <c r="J85" s="189">
        <v>20</v>
      </c>
      <c r="K85" s="201"/>
    </row>
    <row r="86" spans="2:11" customFormat="1" ht="15" customHeight="1">
      <c r="B86" s="212"/>
      <c r="C86" s="189" t="s">
        <v>436</v>
      </c>
      <c r="D86" s="189"/>
      <c r="E86" s="189"/>
      <c r="F86" s="210" t="s">
        <v>425</v>
      </c>
      <c r="G86" s="189"/>
      <c r="H86" s="189" t="s">
        <v>437</v>
      </c>
      <c r="I86" s="189" t="s">
        <v>421</v>
      </c>
      <c r="J86" s="189">
        <v>20</v>
      </c>
      <c r="K86" s="201"/>
    </row>
    <row r="87" spans="2:11" customFormat="1" ht="15" customHeight="1">
      <c r="B87" s="212"/>
      <c r="C87" s="189" t="s">
        <v>438</v>
      </c>
      <c r="D87" s="189"/>
      <c r="E87" s="189"/>
      <c r="F87" s="210" t="s">
        <v>425</v>
      </c>
      <c r="G87" s="211"/>
      <c r="H87" s="189" t="s">
        <v>439</v>
      </c>
      <c r="I87" s="189" t="s">
        <v>421</v>
      </c>
      <c r="J87" s="189">
        <v>50</v>
      </c>
      <c r="K87" s="201"/>
    </row>
    <row r="88" spans="2:11" customFormat="1" ht="15" customHeight="1">
      <c r="B88" s="212"/>
      <c r="C88" s="189" t="s">
        <v>440</v>
      </c>
      <c r="D88" s="189"/>
      <c r="E88" s="189"/>
      <c r="F88" s="210" t="s">
        <v>425</v>
      </c>
      <c r="G88" s="211"/>
      <c r="H88" s="189" t="s">
        <v>441</v>
      </c>
      <c r="I88" s="189" t="s">
        <v>421</v>
      </c>
      <c r="J88" s="189">
        <v>20</v>
      </c>
      <c r="K88" s="201"/>
    </row>
    <row r="89" spans="2:11" customFormat="1" ht="15" customHeight="1">
      <c r="B89" s="212"/>
      <c r="C89" s="189" t="s">
        <v>442</v>
      </c>
      <c r="D89" s="189"/>
      <c r="E89" s="189"/>
      <c r="F89" s="210" t="s">
        <v>425</v>
      </c>
      <c r="G89" s="211"/>
      <c r="H89" s="189" t="s">
        <v>443</v>
      </c>
      <c r="I89" s="189" t="s">
        <v>421</v>
      </c>
      <c r="J89" s="189">
        <v>20</v>
      </c>
      <c r="K89" s="201"/>
    </row>
    <row r="90" spans="2:11" customFormat="1" ht="15" customHeight="1">
      <c r="B90" s="212"/>
      <c r="C90" s="189" t="s">
        <v>444</v>
      </c>
      <c r="D90" s="189"/>
      <c r="E90" s="189"/>
      <c r="F90" s="210" t="s">
        <v>425</v>
      </c>
      <c r="G90" s="211"/>
      <c r="H90" s="189" t="s">
        <v>445</v>
      </c>
      <c r="I90" s="189" t="s">
        <v>421</v>
      </c>
      <c r="J90" s="189">
        <v>50</v>
      </c>
      <c r="K90" s="201"/>
    </row>
    <row r="91" spans="2:11" customFormat="1" ht="15" customHeight="1">
      <c r="B91" s="212"/>
      <c r="C91" s="189" t="s">
        <v>446</v>
      </c>
      <c r="D91" s="189"/>
      <c r="E91" s="189"/>
      <c r="F91" s="210" t="s">
        <v>425</v>
      </c>
      <c r="G91" s="211"/>
      <c r="H91" s="189" t="s">
        <v>446</v>
      </c>
      <c r="I91" s="189" t="s">
        <v>421</v>
      </c>
      <c r="J91" s="189">
        <v>50</v>
      </c>
      <c r="K91" s="201"/>
    </row>
    <row r="92" spans="2:11" customFormat="1" ht="15" customHeight="1">
      <c r="B92" s="212"/>
      <c r="C92" s="189" t="s">
        <v>447</v>
      </c>
      <c r="D92" s="189"/>
      <c r="E92" s="189"/>
      <c r="F92" s="210" t="s">
        <v>425</v>
      </c>
      <c r="G92" s="211"/>
      <c r="H92" s="189" t="s">
        <v>448</v>
      </c>
      <c r="I92" s="189" t="s">
        <v>421</v>
      </c>
      <c r="J92" s="189">
        <v>255</v>
      </c>
      <c r="K92" s="201"/>
    </row>
    <row r="93" spans="2:11" customFormat="1" ht="15" customHeight="1">
      <c r="B93" s="212"/>
      <c r="C93" s="189" t="s">
        <v>449</v>
      </c>
      <c r="D93" s="189"/>
      <c r="E93" s="189"/>
      <c r="F93" s="210" t="s">
        <v>419</v>
      </c>
      <c r="G93" s="211"/>
      <c r="H93" s="189" t="s">
        <v>450</v>
      </c>
      <c r="I93" s="189" t="s">
        <v>451</v>
      </c>
      <c r="J93" s="189"/>
      <c r="K93" s="201"/>
    </row>
    <row r="94" spans="2:11" customFormat="1" ht="15" customHeight="1">
      <c r="B94" s="212"/>
      <c r="C94" s="189" t="s">
        <v>452</v>
      </c>
      <c r="D94" s="189"/>
      <c r="E94" s="189"/>
      <c r="F94" s="210" t="s">
        <v>419</v>
      </c>
      <c r="G94" s="211"/>
      <c r="H94" s="189" t="s">
        <v>453</v>
      </c>
      <c r="I94" s="189" t="s">
        <v>454</v>
      </c>
      <c r="J94" s="189"/>
      <c r="K94" s="201"/>
    </row>
    <row r="95" spans="2:11" customFormat="1" ht="15" customHeight="1">
      <c r="B95" s="212"/>
      <c r="C95" s="189" t="s">
        <v>455</v>
      </c>
      <c r="D95" s="189"/>
      <c r="E95" s="189"/>
      <c r="F95" s="210" t="s">
        <v>419</v>
      </c>
      <c r="G95" s="211"/>
      <c r="H95" s="189" t="s">
        <v>455</v>
      </c>
      <c r="I95" s="189" t="s">
        <v>454</v>
      </c>
      <c r="J95" s="189"/>
      <c r="K95" s="201"/>
    </row>
    <row r="96" spans="2:11" customFormat="1" ht="15" customHeight="1">
      <c r="B96" s="212"/>
      <c r="C96" s="189" t="s">
        <v>37</v>
      </c>
      <c r="D96" s="189"/>
      <c r="E96" s="189"/>
      <c r="F96" s="210" t="s">
        <v>419</v>
      </c>
      <c r="G96" s="211"/>
      <c r="H96" s="189" t="s">
        <v>456</v>
      </c>
      <c r="I96" s="189" t="s">
        <v>454</v>
      </c>
      <c r="J96" s="189"/>
      <c r="K96" s="201"/>
    </row>
    <row r="97" spans="2:11" customFormat="1" ht="15" customHeight="1">
      <c r="B97" s="212"/>
      <c r="C97" s="189" t="s">
        <v>47</v>
      </c>
      <c r="D97" s="189"/>
      <c r="E97" s="189"/>
      <c r="F97" s="210" t="s">
        <v>419</v>
      </c>
      <c r="G97" s="211"/>
      <c r="H97" s="189" t="s">
        <v>457</v>
      </c>
      <c r="I97" s="189" t="s">
        <v>454</v>
      </c>
      <c r="J97" s="189"/>
      <c r="K97" s="201"/>
    </row>
    <row r="98" spans="2:11" customFormat="1" ht="15" customHeight="1">
      <c r="B98" s="213"/>
      <c r="C98" s="214"/>
      <c r="D98" s="214"/>
      <c r="E98" s="214"/>
      <c r="F98" s="214"/>
      <c r="G98" s="214"/>
      <c r="H98" s="214"/>
      <c r="I98" s="214"/>
      <c r="J98" s="214"/>
      <c r="K98" s="215"/>
    </row>
    <row r="99" spans="2:11" customFormat="1" ht="18.75" customHeight="1">
      <c r="B99" s="216"/>
      <c r="C99" s="217"/>
      <c r="D99" s="217"/>
      <c r="E99" s="217"/>
      <c r="F99" s="217"/>
      <c r="G99" s="217"/>
      <c r="H99" s="217"/>
      <c r="I99" s="217"/>
      <c r="J99" s="217"/>
      <c r="K99" s="216"/>
    </row>
    <row r="100" spans="2:11" customFormat="1" ht="18.75" customHeight="1"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</row>
    <row r="101" spans="2:11" customFormat="1" ht="7.5" customHeight="1">
      <c r="B101" s="197"/>
      <c r="C101" s="198"/>
      <c r="D101" s="198"/>
      <c r="E101" s="198"/>
      <c r="F101" s="198"/>
      <c r="G101" s="198"/>
      <c r="H101" s="198"/>
      <c r="I101" s="198"/>
      <c r="J101" s="198"/>
      <c r="K101" s="199"/>
    </row>
    <row r="102" spans="2:11" customFormat="1" ht="45" customHeight="1">
      <c r="B102" s="200"/>
      <c r="C102" s="306" t="s">
        <v>458</v>
      </c>
      <c r="D102" s="306"/>
      <c r="E102" s="306"/>
      <c r="F102" s="306"/>
      <c r="G102" s="306"/>
      <c r="H102" s="306"/>
      <c r="I102" s="306"/>
      <c r="J102" s="306"/>
      <c r="K102" s="201"/>
    </row>
    <row r="103" spans="2:11" customFormat="1" ht="17.25" customHeight="1">
      <c r="B103" s="200"/>
      <c r="C103" s="202" t="s">
        <v>413</v>
      </c>
      <c r="D103" s="202"/>
      <c r="E103" s="202"/>
      <c r="F103" s="202" t="s">
        <v>414</v>
      </c>
      <c r="G103" s="203"/>
      <c r="H103" s="202" t="s">
        <v>53</v>
      </c>
      <c r="I103" s="202" t="s">
        <v>56</v>
      </c>
      <c r="J103" s="202" t="s">
        <v>415</v>
      </c>
      <c r="K103" s="201"/>
    </row>
    <row r="104" spans="2:11" customFormat="1" ht="17.25" customHeight="1">
      <c r="B104" s="200"/>
      <c r="C104" s="204" t="s">
        <v>416</v>
      </c>
      <c r="D104" s="204"/>
      <c r="E104" s="204"/>
      <c r="F104" s="205" t="s">
        <v>417</v>
      </c>
      <c r="G104" s="206"/>
      <c r="H104" s="204"/>
      <c r="I104" s="204"/>
      <c r="J104" s="204" t="s">
        <v>418</v>
      </c>
      <c r="K104" s="201"/>
    </row>
    <row r="105" spans="2:11" customFormat="1" ht="5.25" customHeight="1">
      <c r="B105" s="200"/>
      <c r="C105" s="202"/>
      <c r="D105" s="202"/>
      <c r="E105" s="202"/>
      <c r="F105" s="202"/>
      <c r="G105" s="218"/>
      <c r="H105" s="202"/>
      <c r="I105" s="202"/>
      <c r="J105" s="202"/>
      <c r="K105" s="201"/>
    </row>
    <row r="106" spans="2:11" customFormat="1" ht="15" customHeight="1">
      <c r="B106" s="200"/>
      <c r="C106" s="189" t="s">
        <v>52</v>
      </c>
      <c r="D106" s="209"/>
      <c r="E106" s="209"/>
      <c r="F106" s="210" t="s">
        <v>419</v>
      </c>
      <c r="G106" s="189"/>
      <c r="H106" s="189" t="s">
        <v>459</v>
      </c>
      <c r="I106" s="189" t="s">
        <v>421</v>
      </c>
      <c r="J106" s="189">
        <v>20</v>
      </c>
      <c r="K106" s="201"/>
    </row>
    <row r="107" spans="2:11" customFormat="1" ht="15" customHeight="1">
      <c r="B107" s="200"/>
      <c r="C107" s="189" t="s">
        <v>422</v>
      </c>
      <c r="D107" s="189"/>
      <c r="E107" s="189"/>
      <c r="F107" s="210" t="s">
        <v>419</v>
      </c>
      <c r="G107" s="189"/>
      <c r="H107" s="189" t="s">
        <v>459</v>
      </c>
      <c r="I107" s="189" t="s">
        <v>421</v>
      </c>
      <c r="J107" s="189">
        <v>120</v>
      </c>
      <c r="K107" s="201"/>
    </row>
    <row r="108" spans="2:11" customFormat="1" ht="15" customHeight="1">
      <c r="B108" s="212"/>
      <c r="C108" s="189" t="s">
        <v>424</v>
      </c>
      <c r="D108" s="189"/>
      <c r="E108" s="189"/>
      <c r="F108" s="210" t="s">
        <v>425</v>
      </c>
      <c r="G108" s="189"/>
      <c r="H108" s="189" t="s">
        <v>459</v>
      </c>
      <c r="I108" s="189" t="s">
        <v>421</v>
      </c>
      <c r="J108" s="189">
        <v>50</v>
      </c>
      <c r="K108" s="201"/>
    </row>
    <row r="109" spans="2:11" customFormat="1" ht="15" customHeight="1">
      <c r="B109" s="212"/>
      <c r="C109" s="189" t="s">
        <v>427</v>
      </c>
      <c r="D109" s="189"/>
      <c r="E109" s="189"/>
      <c r="F109" s="210" t="s">
        <v>419</v>
      </c>
      <c r="G109" s="189"/>
      <c r="H109" s="189" t="s">
        <v>459</v>
      </c>
      <c r="I109" s="189" t="s">
        <v>429</v>
      </c>
      <c r="J109" s="189"/>
      <c r="K109" s="201"/>
    </row>
    <row r="110" spans="2:11" customFormat="1" ht="15" customHeight="1">
      <c r="B110" s="212"/>
      <c r="C110" s="189" t="s">
        <v>438</v>
      </c>
      <c r="D110" s="189"/>
      <c r="E110" s="189"/>
      <c r="F110" s="210" t="s">
        <v>425</v>
      </c>
      <c r="G110" s="189"/>
      <c r="H110" s="189" t="s">
        <v>459</v>
      </c>
      <c r="I110" s="189" t="s">
        <v>421</v>
      </c>
      <c r="J110" s="189">
        <v>50</v>
      </c>
      <c r="K110" s="201"/>
    </row>
    <row r="111" spans="2:11" customFormat="1" ht="15" customHeight="1">
      <c r="B111" s="212"/>
      <c r="C111" s="189" t="s">
        <v>446</v>
      </c>
      <c r="D111" s="189"/>
      <c r="E111" s="189"/>
      <c r="F111" s="210" t="s">
        <v>425</v>
      </c>
      <c r="G111" s="189"/>
      <c r="H111" s="189" t="s">
        <v>459</v>
      </c>
      <c r="I111" s="189" t="s">
        <v>421</v>
      </c>
      <c r="J111" s="189">
        <v>50</v>
      </c>
      <c r="K111" s="201"/>
    </row>
    <row r="112" spans="2:11" customFormat="1" ht="15" customHeight="1">
      <c r="B112" s="212"/>
      <c r="C112" s="189" t="s">
        <v>444</v>
      </c>
      <c r="D112" s="189"/>
      <c r="E112" s="189"/>
      <c r="F112" s="210" t="s">
        <v>425</v>
      </c>
      <c r="G112" s="189"/>
      <c r="H112" s="189" t="s">
        <v>459</v>
      </c>
      <c r="I112" s="189" t="s">
        <v>421</v>
      </c>
      <c r="J112" s="189">
        <v>50</v>
      </c>
      <c r="K112" s="201"/>
    </row>
    <row r="113" spans="2:11" customFormat="1" ht="15" customHeight="1">
      <c r="B113" s="212"/>
      <c r="C113" s="189" t="s">
        <v>52</v>
      </c>
      <c r="D113" s="189"/>
      <c r="E113" s="189"/>
      <c r="F113" s="210" t="s">
        <v>419</v>
      </c>
      <c r="G113" s="189"/>
      <c r="H113" s="189" t="s">
        <v>460</v>
      </c>
      <c r="I113" s="189" t="s">
        <v>421</v>
      </c>
      <c r="J113" s="189">
        <v>20</v>
      </c>
      <c r="K113" s="201"/>
    </row>
    <row r="114" spans="2:11" customFormat="1" ht="15" customHeight="1">
      <c r="B114" s="212"/>
      <c r="C114" s="189" t="s">
        <v>461</v>
      </c>
      <c r="D114" s="189"/>
      <c r="E114" s="189"/>
      <c r="F114" s="210" t="s">
        <v>419</v>
      </c>
      <c r="G114" s="189"/>
      <c r="H114" s="189" t="s">
        <v>462</v>
      </c>
      <c r="I114" s="189" t="s">
        <v>421</v>
      </c>
      <c r="J114" s="189">
        <v>120</v>
      </c>
      <c r="K114" s="201"/>
    </row>
    <row r="115" spans="2:11" customFormat="1" ht="15" customHeight="1">
      <c r="B115" s="212"/>
      <c r="C115" s="189" t="s">
        <v>37</v>
      </c>
      <c r="D115" s="189"/>
      <c r="E115" s="189"/>
      <c r="F115" s="210" t="s">
        <v>419</v>
      </c>
      <c r="G115" s="189"/>
      <c r="H115" s="189" t="s">
        <v>463</v>
      </c>
      <c r="I115" s="189" t="s">
        <v>454</v>
      </c>
      <c r="J115" s="189"/>
      <c r="K115" s="201"/>
    </row>
    <row r="116" spans="2:11" customFormat="1" ht="15" customHeight="1">
      <c r="B116" s="212"/>
      <c r="C116" s="189" t="s">
        <v>47</v>
      </c>
      <c r="D116" s="189"/>
      <c r="E116" s="189"/>
      <c r="F116" s="210" t="s">
        <v>419</v>
      </c>
      <c r="G116" s="189"/>
      <c r="H116" s="189" t="s">
        <v>464</v>
      </c>
      <c r="I116" s="189" t="s">
        <v>454</v>
      </c>
      <c r="J116" s="189"/>
      <c r="K116" s="201"/>
    </row>
    <row r="117" spans="2:11" customFormat="1" ht="15" customHeight="1">
      <c r="B117" s="212"/>
      <c r="C117" s="189" t="s">
        <v>56</v>
      </c>
      <c r="D117" s="189"/>
      <c r="E117" s="189"/>
      <c r="F117" s="210" t="s">
        <v>419</v>
      </c>
      <c r="G117" s="189"/>
      <c r="H117" s="189" t="s">
        <v>465</v>
      </c>
      <c r="I117" s="189" t="s">
        <v>466</v>
      </c>
      <c r="J117" s="189"/>
      <c r="K117" s="201"/>
    </row>
    <row r="118" spans="2:11" customFormat="1" ht="15" customHeight="1">
      <c r="B118" s="213"/>
      <c r="C118" s="219"/>
      <c r="D118" s="219"/>
      <c r="E118" s="219"/>
      <c r="F118" s="219"/>
      <c r="G118" s="219"/>
      <c r="H118" s="219"/>
      <c r="I118" s="219"/>
      <c r="J118" s="219"/>
      <c r="K118" s="215"/>
    </row>
    <row r="119" spans="2:11" customFormat="1" ht="18.75" customHeight="1">
      <c r="B119" s="220"/>
      <c r="C119" s="221"/>
      <c r="D119" s="221"/>
      <c r="E119" s="221"/>
      <c r="F119" s="222"/>
      <c r="G119" s="221"/>
      <c r="H119" s="221"/>
      <c r="I119" s="221"/>
      <c r="J119" s="221"/>
      <c r="K119" s="220"/>
    </row>
    <row r="120" spans="2:11" customFormat="1" ht="18.75" customHeight="1">
      <c r="B120" s="196"/>
      <c r="C120" s="196"/>
      <c r="D120" s="196"/>
      <c r="E120" s="196"/>
      <c r="F120" s="196"/>
      <c r="G120" s="196"/>
      <c r="H120" s="196"/>
      <c r="I120" s="196"/>
      <c r="J120" s="196"/>
      <c r="K120" s="196"/>
    </row>
    <row r="121" spans="2:11" customFormat="1" ht="7.5" customHeight="1">
      <c r="B121" s="223"/>
      <c r="C121" s="224"/>
      <c r="D121" s="224"/>
      <c r="E121" s="224"/>
      <c r="F121" s="224"/>
      <c r="G121" s="224"/>
      <c r="H121" s="224"/>
      <c r="I121" s="224"/>
      <c r="J121" s="224"/>
      <c r="K121" s="225"/>
    </row>
    <row r="122" spans="2:11" customFormat="1" ht="45" customHeight="1">
      <c r="B122" s="226"/>
      <c r="C122" s="304" t="s">
        <v>467</v>
      </c>
      <c r="D122" s="304"/>
      <c r="E122" s="304"/>
      <c r="F122" s="304"/>
      <c r="G122" s="304"/>
      <c r="H122" s="304"/>
      <c r="I122" s="304"/>
      <c r="J122" s="304"/>
      <c r="K122" s="227"/>
    </row>
    <row r="123" spans="2:11" customFormat="1" ht="17.25" customHeight="1">
      <c r="B123" s="228"/>
      <c r="C123" s="202" t="s">
        <v>413</v>
      </c>
      <c r="D123" s="202"/>
      <c r="E123" s="202"/>
      <c r="F123" s="202" t="s">
        <v>414</v>
      </c>
      <c r="G123" s="203"/>
      <c r="H123" s="202" t="s">
        <v>53</v>
      </c>
      <c r="I123" s="202" t="s">
        <v>56</v>
      </c>
      <c r="J123" s="202" t="s">
        <v>415</v>
      </c>
      <c r="K123" s="229"/>
    </row>
    <row r="124" spans="2:11" customFormat="1" ht="17.25" customHeight="1">
      <c r="B124" s="228"/>
      <c r="C124" s="204" t="s">
        <v>416</v>
      </c>
      <c r="D124" s="204"/>
      <c r="E124" s="204"/>
      <c r="F124" s="205" t="s">
        <v>417</v>
      </c>
      <c r="G124" s="206"/>
      <c r="H124" s="204"/>
      <c r="I124" s="204"/>
      <c r="J124" s="204" t="s">
        <v>418</v>
      </c>
      <c r="K124" s="229"/>
    </row>
    <row r="125" spans="2:11" customFormat="1" ht="5.25" customHeight="1">
      <c r="B125" s="230"/>
      <c r="C125" s="207"/>
      <c r="D125" s="207"/>
      <c r="E125" s="207"/>
      <c r="F125" s="207"/>
      <c r="G125" s="231"/>
      <c r="H125" s="207"/>
      <c r="I125" s="207"/>
      <c r="J125" s="207"/>
      <c r="K125" s="232"/>
    </row>
    <row r="126" spans="2:11" customFormat="1" ht="15" customHeight="1">
      <c r="B126" s="230"/>
      <c r="C126" s="189" t="s">
        <v>422</v>
      </c>
      <c r="D126" s="209"/>
      <c r="E126" s="209"/>
      <c r="F126" s="210" t="s">
        <v>419</v>
      </c>
      <c r="G126" s="189"/>
      <c r="H126" s="189" t="s">
        <v>459</v>
      </c>
      <c r="I126" s="189" t="s">
        <v>421</v>
      </c>
      <c r="J126" s="189">
        <v>120</v>
      </c>
      <c r="K126" s="233"/>
    </row>
    <row r="127" spans="2:11" customFormat="1" ht="15" customHeight="1">
      <c r="B127" s="230"/>
      <c r="C127" s="189" t="s">
        <v>468</v>
      </c>
      <c r="D127" s="189"/>
      <c r="E127" s="189"/>
      <c r="F127" s="210" t="s">
        <v>419</v>
      </c>
      <c r="G127" s="189"/>
      <c r="H127" s="189" t="s">
        <v>469</v>
      </c>
      <c r="I127" s="189" t="s">
        <v>421</v>
      </c>
      <c r="J127" s="189" t="s">
        <v>470</v>
      </c>
      <c r="K127" s="233"/>
    </row>
    <row r="128" spans="2:11" customFormat="1" ht="15" customHeight="1">
      <c r="B128" s="230"/>
      <c r="C128" s="189" t="s">
        <v>367</v>
      </c>
      <c r="D128" s="189"/>
      <c r="E128" s="189"/>
      <c r="F128" s="210" t="s">
        <v>419</v>
      </c>
      <c r="G128" s="189"/>
      <c r="H128" s="189" t="s">
        <v>471</v>
      </c>
      <c r="I128" s="189" t="s">
        <v>421</v>
      </c>
      <c r="J128" s="189" t="s">
        <v>470</v>
      </c>
      <c r="K128" s="233"/>
    </row>
    <row r="129" spans="2:11" customFormat="1" ht="15" customHeight="1">
      <c r="B129" s="230"/>
      <c r="C129" s="189" t="s">
        <v>430</v>
      </c>
      <c r="D129" s="189"/>
      <c r="E129" s="189"/>
      <c r="F129" s="210" t="s">
        <v>425</v>
      </c>
      <c r="G129" s="189"/>
      <c r="H129" s="189" t="s">
        <v>431</v>
      </c>
      <c r="I129" s="189" t="s">
        <v>421</v>
      </c>
      <c r="J129" s="189">
        <v>15</v>
      </c>
      <c r="K129" s="233"/>
    </row>
    <row r="130" spans="2:11" customFormat="1" ht="15" customHeight="1">
      <c r="B130" s="230"/>
      <c r="C130" s="189" t="s">
        <v>432</v>
      </c>
      <c r="D130" s="189"/>
      <c r="E130" s="189"/>
      <c r="F130" s="210" t="s">
        <v>425</v>
      </c>
      <c r="G130" s="189"/>
      <c r="H130" s="189" t="s">
        <v>433</v>
      </c>
      <c r="I130" s="189" t="s">
        <v>421</v>
      </c>
      <c r="J130" s="189">
        <v>15</v>
      </c>
      <c r="K130" s="233"/>
    </row>
    <row r="131" spans="2:11" customFormat="1" ht="15" customHeight="1">
      <c r="B131" s="230"/>
      <c r="C131" s="189" t="s">
        <v>434</v>
      </c>
      <c r="D131" s="189"/>
      <c r="E131" s="189"/>
      <c r="F131" s="210" t="s">
        <v>425</v>
      </c>
      <c r="G131" s="189"/>
      <c r="H131" s="189" t="s">
        <v>435</v>
      </c>
      <c r="I131" s="189" t="s">
        <v>421</v>
      </c>
      <c r="J131" s="189">
        <v>20</v>
      </c>
      <c r="K131" s="233"/>
    </row>
    <row r="132" spans="2:11" customFormat="1" ht="15" customHeight="1">
      <c r="B132" s="230"/>
      <c r="C132" s="189" t="s">
        <v>436</v>
      </c>
      <c r="D132" s="189"/>
      <c r="E132" s="189"/>
      <c r="F132" s="210" t="s">
        <v>425</v>
      </c>
      <c r="G132" s="189"/>
      <c r="H132" s="189" t="s">
        <v>437</v>
      </c>
      <c r="I132" s="189" t="s">
        <v>421</v>
      </c>
      <c r="J132" s="189">
        <v>20</v>
      </c>
      <c r="K132" s="233"/>
    </row>
    <row r="133" spans="2:11" customFormat="1" ht="15" customHeight="1">
      <c r="B133" s="230"/>
      <c r="C133" s="189" t="s">
        <v>424</v>
      </c>
      <c r="D133" s="189"/>
      <c r="E133" s="189"/>
      <c r="F133" s="210" t="s">
        <v>425</v>
      </c>
      <c r="G133" s="189"/>
      <c r="H133" s="189" t="s">
        <v>459</v>
      </c>
      <c r="I133" s="189" t="s">
        <v>421</v>
      </c>
      <c r="J133" s="189">
        <v>50</v>
      </c>
      <c r="K133" s="233"/>
    </row>
    <row r="134" spans="2:11" customFormat="1" ht="15" customHeight="1">
      <c r="B134" s="230"/>
      <c r="C134" s="189" t="s">
        <v>438</v>
      </c>
      <c r="D134" s="189"/>
      <c r="E134" s="189"/>
      <c r="F134" s="210" t="s">
        <v>425</v>
      </c>
      <c r="G134" s="189"/>
      <c r="H134" s="189" t="s">
        <v>459</v>
      </c>
      <c r="I134" s="189" t="s">
        <v>421</v>
      </c>
      <c r="J134" s="189">
        <v>50</v>
      </c>
      <c r="K134" s="233"/>
    </row>
    <row r="135" spans="2:11" customFormat="1" ht="15" customHeight="1">
      <c r="B135" s="230"/>
      <c r="C135" s="189" t="s">
        <v>444</v>
      </c>
      <c r="D135" s="189"/>
      <c r="E135" s="189"/>
      <c r="F135" s="210" t="s">
        <v>425</v>
      </c>
      <c r="G135" s="189"/>
      <c r="H135" s="189" t="s">
        <v>459</v>
      </c>
      <c r="I135" s="189" t="s">
        <v>421</v>
      </c>
      <c r="J135" s="189">
        <v>50</v>
      </c>
      <c r="K135" s="233"/>
    </row>
    <row r="136" spans="2:11" customFormat="1" ht="15" customHeight="1">
      <c r="B136" s="230"/>
      <c r="C136" s="189" t="s">
        <v>446</v>
      </c>
      <c r="D136" s="189"/>
      <c r="E136" s="189"/>
      <c r="F136" s="210" t="s">
        <v>425</v>
      </c>
      <c r="G136" s="189"/>
      <c r="H136" s="189" t="s">
        <v>459</v>
      </c>
      <c r="I136" s="189" t="s">
        <v>421</v>
      </c>
      <c r="J136" s="189">
        <v>50</v>
      </c>
      <c r="K136" s="233"/>
    </row>
    <row r="137" spans="2:11" customFormat="1" ht="15" customHeight="1">
      <c r="B137" s="230"/>
      <c r="C137" s="189" t="s">
        <v>447</v>
      </c>
      <c r="D137" s="189"/>
      <c r="E137" s="189"/>
      <c r="F137" s="210" t="s">
        <v>425</v>
      </c>
      <c r="G137" s="189"/>
      <c r="H137" s="189" t="s">
        <v>472</v>
      </c>
      <c r="I137" s="189" t="s">
        <v>421</v>
      </c>
      <c r="J137" s="189">
        <v>255</v>
      </c>
      <c r="K137" s="233"/>
    </row>
    <row r="138" spans="2:11" customFormat="1" ht="15" customHeight="1">
      <c r="B138" s="230"/>
      <c r="C138" s="189" t="s">
        <v>449</v>
      </c>
      <c r="D138" s="189"/>
      <c r="E138" s="189"/>
      <c r="F138" s="210" t="s">
        <v>419</v>
      </c>
      <c r="G138" s="189"/>
      <c r="H138" s="189" t="s">
        <v>473</v>
      </c>
      <c r="I138" s="189" t="s">
        <v>451</v>
      </c>
      <c r="J138" s="189"/>
      <c r="K138" s="233"/>
    </row>
    <row r="139" spans="2:11" customFormat="1" ht="15" customHeight="1">
      <c r="B139" s="230"/>
      <c r="C139" s="189" t="s">
        <v>452</v>
      </c>
      <c r="D139" s="189"/>
      <c r="E139" s="189"/>
      <c r="F139" s="210" t="s">
        <v>419</v>
      </c>
      <c r="G139" s="189"/>
      <c r="H139" s="189" t="s">
        <v>474</v>
      </c>
      <c r="I139" s="189" t="s">
        <v>454</v>
      </c>
      <c r="J139" s="189"/>
      <c r="K139" s="233"/>
    </row>
    <row r="140" spans="2:11" customFormat="1" ht="15" customHeight="1">
      <c r="B140" s="230"/>
      <c r="C140" s="189" t="s">
        <v>455</v>
      </c>
      <c r="D140" s="189"/>
      <c r="E140" s="189"/>
      <c r="F140" s="210" t="s">
        <v>419</v>
      </c>
      <c r="G140" s="189"/>
      <c r="H140" s="189" t="s">
        <v>455</v>
      </c>
      <c r="I140" s="189" t="s">
        <v>454</v>
      </c>
      <c r="J140" s="189"/>
      <c r="K140" s="233"/>
    </row>
    <row r="141" spans="2:11" customFormat="1" ht="15" customHeight="1">
      <c r="B141" s="230"/>
      <c r="C141" s="189" t="s">
        <v>37</v>
      </c>
      <c r="D141" s="189"/>
      <c r="E141" s="189"/>
      <c r="F141" s="210" t="s">
        <v>419</v>
      </c>
      <c r="G141" s="189"/>
      <c r="H141" s="189" t="s">
        <v>475</v>
      </c>
      <c r="I141" s="189" t="s">
        <v>454</v>
      </c>
      <c r="J141" s="189"/>
      <c r="K141" s="233"/>
    </row>
    <row r="142" spans="2:11" customFormat="1" ht="15" customHeight="1">
      <c r="B142" s="230"/>
      <c r="C142" s="189" t="s">
        <v>476</v>
      </c>
      <c r="D142" s="189"/>
      <c r="E142" s="189"/>
      <c r="F142" s="210" t="s">
        <v>419</v>
      </c>
      <c r="G142" s="189"/>
      <c r="H142" s="189" t="s">
        <v>477</v>
      </c>
      <c r="I142" s="189" t="s">
        <v>454</v>
      </c>
      <c r="J142" s="189"/>
      <c r="K142" s="233"/>
    </row>
    <row r="143" spans="2:11" customFormat="1" ht="15" customHeight="1">
      <c r="B143" s="234"/>
      <c r="C143" s="235"/>
      <c r="D143" s="235"/>
      <c r="E143" s="235"/>
      <c r="F143" s="235"/>
      <c r="G143" s="235"/>
      <c r="H143" s="235"/>
      <c r="I143" s="235"/>
      <c r="J143" s="235"/>
      <c r="K143" s="236"/>
    </row>
    <row r="144" spans="2:11" customFormat="1" ht="18.75" customHeight="1">
      <c r="B144" s="221"/>
      <c r="C144" s="221"/>
      <c r="D144" s="221"/>
      <c r="E144" s="221"/>
      <c r="F144" s="222"/>
      <c r="G144" s="221"/>
      <c r="H144" s="221"/>
      <c r="I144" s="221"/>
      <c r="J144" s="221"/>
      <c r="K144" s="221"/>
    </row>
    <row r="145" spans="2:11" customFormat="1" ht="18.75" customHeight="1"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</row>
    <row r="146" spans="2:11" customFormat="1" ht="7.5" customHeight="1">
      <c r="B146" s="197"/>
      <c r="C146" s="198"/>
      <c r="D146" s="198"/>
      <c r="E146" s="198"/>
      <c r="F146" s="198"/>
      <c r="G146" s="198"/>
      <c r="H146" s="198"/>
      <c r="I146" s="198"/>
      <c r="J146" s="198"/>
      <c r="K146" s="199"/>
    </row>
    <row r="147" spans="2:11" customFormat="1" ht="45" customHeight="1">
      <c r="B147" s="200"/>
      <c r="C147" s="306" t="s">
        <v>478</v>
      </c>
      <c r="D147" s="306"/>
      <c r="E147" s="306"/>
      <c r="F147" s="306"/>
      <c r="G147" s="306"/>
      <c r="H147" s="306"/>
      <c r="I147" s="306"/>
      <c r="J147" s="306"/>
      <c r="K147" s="201"/>
    </row>
    <row r="148" spans="2:11" customFormat="1" ht="17.25" customHeight="1">
      <c r="B148" s="200"/>
      <c r="C148" s="202" t="s">
        <v>413</v>
      </c>
      <c r="D148" s="202"/>
      <c r="E148" s="202"/>
      <c r="F148" s="202" t="s">
        <v>414</v>
      </c>
      <c r="G148" s="203"/>
      <c r="H148" s="202" t="s">
        <v>53</v>
      </c>
      <c r="I148" s="202" t="s">
        <v>56</v>
      </c>
      <c r="J148" s="202" t="s">
        <v>415</v>
      </c>
      <c r="K148" s="201"/>
    </row>
    <row r="149" spans="2:11" customFormat="1" ht="17.25" customHeight="1">
      <c r="B149" s="200"/>
      <c r="C149" s="204" t="s">
        <v>416</v>
      </c>
      <c r="D149" s="204"/>
      <c r="E149" s="204"/>
      <c r="F149" s="205" t="s">
        <v>417</v>
      </c>
      <c r="G149" s="206"/>
      <c r="H149" s="204"/>
      <c r="I149" s="204"/>
      <c r="J149" s="204" t="s">
        <v>418</v>
      </c>
      <c r="K149" s="201"/>
    </row>
    <row r="150" spans="2:11" customFormat="1" ht="5.25" customHeight="1">
      <c r="B150" s="212"/>
      <c r="C150" s="207"/>
      <c r="D150" s="207"/>
      <c r="E150" s="207"/>
      <c r="F150" s="207"/>
      <c r="G150" s="208"/>
      <c r="H150" s="207"/>
      <c r="I150" s="207"/>
      <c r="J150" s="207"/>
      <c r="K150" s="233"/>
    </row>
    <row r="151" spans="2:11" customFormat="1" ht="15" customHeight="1">
      <c r="B151" s="212"/>
      <c r="C151" s="237" t="s">
        <v>422</v>
      </c>
      <c r="D151" s="189"/>
      <c r="E151" s="189"/>
      <c r="F151" s="238" t="s">
        <v>419</v>
      </c>
      <c r="G151" s="189"/>
      <c r="H151" s="237" t="s">
        <v>459</v>
      </c>
      <c r="I151" s="237" t="s">
        <v>421</v>
      </c>
      <c r="J151" s="237">
        <v>120</v>
      </c>
      <c r="K151" s="233"/>
    </row>
    <row r="152" spans="2:11" customFormat="1" ht="15" customHeight="1">
      <c r="B152" s="212"/>
      <c r="C152" s="237" t="s">
        <v>468</v>
      </c>
      <c r="D152" s="189"/>
      <c r="E152" s="189"/>
      <c r="F152" s="238" t="s">
        <v>419</v>
      </c>
      <c r="G152" s="189"/>
      <c r="H152" s="237" t="s">
        <v>479</v>
      </c>
      <c r="I152" s="237" t="s">
        <v>421</v>
      </c>
      <c r="J152" s="237" t="s">
        <v>470</v>
      </c>
      <c r="K152" s="233"/>
    </row>
    <row r="153" spans="2:11" customFormat="1" ht="15" customHeight="1">
      <c r="B153" s="212"/>
      <c r="C153" s="237" t="s">
        <v>367</v>
      </c>
      <c r="D153" s="189"/>
      <c r="E153" s="189"/>
      <c r="F153" s="238" t="s">
        <v>419</v>
      </c>
      <c r="G153" s="189"/>
      <c r="H153" s="237" t="s">
        <v>480</v>
      </c>
      <c r="I153" s="237" t="s">
        <v>421</v>
      </c>
      <c r="J153" s="237" t="s">
        <v>470</v>
      </c>
      <c r="K153" s="233"/>
    </row>
    <row r="154" spans="2:11" customFormat="1" ht="15" customHeight="1">
      <c r="B154" s="212"/>
      <c r="C154" s="237" t="s">
        <v>424</v>
      </c>
      <c r="D154" s="189"/>
      <c r="E154" s="189"/>
      <c r="F154" s="238" t="s">
        <v>425</v>
      </c>
      <c r="G154" s="189"/>
      <c r="H154" s="237" t="s">
        <v>459</v>
      </c>
      <c r="I154" s="237" t="s">
        <v>421</v>
      </c>
      <c r="J154" s="237">
        <v>50</v>
      </c>
      <c r="K154" s="233"/>
    </row>
    <row r="155" spans="2:11" customFormat="1" ht="15" customHeight="1">
      <c r="B155" s="212"/>
      <c r="C155" s="237" t="s">
        <v>427</v>
      </c>
      <c r="D155" s="189"/>
      <c r="E155" s="189"/>
      <c r="F155" s="238" t="s">
        <v>419</v>
      </c>
      <c r="G155" s="189"/>
      <c r="H155" s="237" t="s">
        <v>459</v>
      </c>
      <c r="I155" s="237" t="s">
        <v>429</v>
      </c>
      <c r="J155" s="237"/>
      <c r="K155" s="233"/>
    </row>
    <row r="156" spans="2:11" customFormat="1" ht="15" customHeight="1">
      <c r="B156" s="212"/>
      <c r="C156" s="237" t="s">
        <v>438</v>
      </c>
      <c r="D156" s="189"/>
      <c r="E156" s="189"/>
      <c r="F156" s="238" t="s">
        <v>425</v>
      </c>
      <c r="G156" s="189"/>
      <c r="H156" s="237" t="s">
        <v>459</v>
      </c>
      <c r="I156" s="237" t="s">
        <v>421</v>
      </c>
      <c r="J156" s="237">
        <v>50</v>
      </c>
      <c r="K156" s="233"/>
    </row>
    <row r="157" spans="2:11" customFormat="1" ht="15" customHeight="1">
      <c r="B157" s="212"/>
      <c r="C157" s="237" t="s">
        <v>446</v>
      </c>
      <c r="D157" s="189"/>
      <c r="E157" s="189"/>
      <c r="F157" s="238" t="s">
        <v>425</v>
      </c>
      <c r="G157" s="189"/>
      <c r="H157" s="237" t="s">
        <v>459</v>
      </c>
      <c r="I157" s="237" t="s">
        <v>421</v>
      </c>
      <c r="J157" s="237">
        <v>50</v>
      </c>
      <c r="K157" s="233"/>
    </row>
    <row r="158" spans="2:11" customFormat="1" ht="15" customHeight="1">
      <c r="B158" s="212"/>
      <c r="C158" s="237" t="s">
        <v>444</v>
      </c>
      <c r="D158" s="189"/>
      <c r="E158" s="189"/>
      <c r="F158" s="238" t="s">
        <v>425</v>
      </c>
      <c r="G158" s="189"/>
      <c r="H158" s="237" t="s">
        <v>459</v>
      </c>
      <c r="I158" s="237" t="s">
        <v>421</v>
      </c>
      <c r="J158" s="237">
        <v>50</v>
      </c>
      <c r="K158" s="233"/>
    </row>
    <row r="159" spans="2:11" customFormat="1" ht="15" customHeight="1">
      <c r="B159" s="212"/>
      <c r="C159" s="237" t="s">
        <v>81</v>
      </c>
      <c r="D159" s="189"/>
      <c r="E159" s="189"/>
      <c r="F159" s="238" t="s">
        <v>419</v>
      </c>
      <c r="G159" s="189"/>
      <c r="H159" s="237" t="s">
        <v>481</v>
      </c>
      <c r="I159" s="237" t="s">
        <v>421</v>
      </c>
      <c r="J159" s="237" t="s">
        <v>482</v>
      </c>
      <c r="K159" s="233"/>
    </row>
    <row r="160" spans="2:11" customFormat="1" ht="15" customHeight="1">
      <c r="B160" s="212"/>
      <c r="C160" s="237" t="s">
        <v>483</v>
      </c>
      <c r="D160" s="189"/>
      <c r="E160" s="189"/>
      <c r="F160" s="238" t="s">
        <v>419</v>
      </c>
      <c r="G160" s="189"/>
      <c r="H160" s="237" t="s">
        <v>484</v>
      </c>
      <c r="I160" s="237" t="s">
        <v>454</v>
      </c>
      <c r="J160" s="237"/>
      <c r="K160" s="233"/>
    </row>
    <row r="161" spans="2:11" customFormat="1" ht="15" customHeight="1">
      <c r="B161" s="239"/>
      <c r="C161" s="219"/>
      <c r="D161" s="219"/>
      <c r="E161" s="219"/>
      <c r="F161" s="219"/>
      <c r="G161" s="219"/>
      <c r="H161" s="219"/>
      <c r="I161" s="219"/>
      <c r="J161" s="219"/>
      <c r="K161" s="240"/>
    </row>
    <row r="162" spans="2:11" customFormat="1" ht="18.75" customHeight="1">
      <c r="B162" s="221"/>
      <c r="C162" s="231"/>
      <c r="D162" s="231"/>
      <c r="E162" s="231"/>
      <c r="F162" s="241"/>
      <c r="G162" s="231"/>
      <c r="H162" s="231"/>
      <c r="I162" s="231"/>
      <c r="J162" s="231"/>
      <c r="K162" s="221"/>
    </row>
    <row r="163" spans="2:11" customFormat="1" ht="18.75" customHeight="1">
      <c r="B163" s="196"/>
      <c r="C163" s="196"/>
      <c r="D163" s="196"/>
      <c r="E163" s="196"/>
      <c r="F163" s="196"/>
      <c r="G163" s="196"/>
      <c r="H163" s="196"/>
      <c r="I163" s="196"/>
      <c r="J163" s="196"/>
      <c r="K163" s="196"/>
    </row>
    <row r="164" spans="2:11" customFormat="1" ht="7.5" customHeight="1">
      <c r="B164" s="178"/>
      <c r="C164" s="179"/>
      <c r="D164" s="179"/>
      <c r="E164" s="179"/>
      <c r="F164" s="179"/>
      <c r="G164" s="179"/>
      <c r="H164" s="179"/>
      <c r="I164" s="179"/>
      <c r="J164" s="179"/>
      <c r="K164" s="180"/>
    </row>
    <row r="165" spans="2:11" customFormat="1" ht="45" customHeight="1">
      <c r="B165" s="181"/>
      <c r="C165" s="304" t="s">
        <v>485</v>
      </c>
      <c r="D165" s="304"/>
      <c r="E165" s="304"/>
      <c r="F165" s="304"/>
      <c r="G165" s="304"/>
      <c r="H165" s="304"/>
      <c r="I165" s="304"/>
      <c r="J165" s="304"/>
      <c r="K165" s="182"/>
    </row>
    <row r="166" spans="2:11" customFormat="1" ht="17.25" customHeight="1">
      <c r="B166" s="181"/>
      <c r="C166" s="202" t="s">
        <v>413</v>
      </c>
      <c r="D166" s="202"/>
      <c r="E166" s="202"/>
      <c r="F166" s="202" t="s">
        <v>414</v>
      </c>
      <c r="G166" s="242"/>
      <c r="H166" s="243" t="s">
        <v>53</v>
      </c>
      <c r="I166" s="243" t="s">
        <v>56</v>
      </c>
      <c r="J166" s="202" t="s">
        <v>415</v>
      </c>
      <c r="K166" s="182"/>
    </row>
    <row r="167" spans="2:11" customFormat="1" ht="17.25" customHeight="1">
      <c r="B167" s="183"/>
      <c r="C167" s="204" t="s">
        <v>416</v>
      </c>
      <c r="D167" s="204"/>
      <c r="E167" s="204"/>
      <c r="F167" s="205" t="s">
        <v>417</v>
      </c>
      <c r="G167" s="244"/>
      <c r="H167" s="245"/>
      <c r="I167" s="245"/>
      <c r="J167" s="204" t="s">
        <v>418</v>
      </c>
      <c r="K167" s="184"/>
    </row>
    <row r="168" spans="2:11" customFormat="1" ht="5.25" customHeight="1">
      <c r="B168" s="212"/>
      <c r="C168" s="207"/>
      <c r="D168" s="207"/>
      <c r="E168" s="207"/>
      <c r="F168" s="207"/>
      <c r="G168" s="208"/>
      <c r="H168" s="207"/>
      <c r="I168" s="207"/>
      <c r="J168" s="207"/>
      <c r="K168" s="233"/>
    </row>
    <row r="169" spans="2:11" customFormat="1" ht="15" customHeight="1">
      <c r="B169" s="212"/>
      <c r="C169" s="189" t="s">
        <v>422</v>
      </c>
      <c r="D169" s="189"/>
      <c r="E169" s="189"/>
      <c r="F169" s="210" t="s">
        <v>419</v>
      </c>
      <c r="G169" s="189"/>
      <c r="H169" s="189" t="s">
        <v>459</v>
      </c>
      <c r="I169" s="189" t="s">
        <v>421</v>
      </c>
      <c r="J169" s="189">
        <v>120</v>
      </c>
      <c r="K169" s="233"/>
    </row>
    <row r="170" spans="2:11" customFormat="1" ht="15" customHeight="1">
      <c r="B170" s="212"/>
      <c r="C170" s="189" t="s">
        <v>468</v>
      </c>
      <c r="D170" s="189"/>
      <c r="E170" s="189"/>
      <c r="F170" s="210" t="s">
        <v>419</v>
      </c>
      <c r="G170" s="189"/>
      <c r="H170" s="189" t="s">
        <v>469</v>
      </c>
      <c r="I170" s="189" t="s">
        <v>421</v>
      </c>
      <c r="J170" s="189" t="s">
        <v>470</v>
      </c>
      <c r="K170" s="233"/>
    </row>
    <row r="171" spans="2:11" customFormat="1" ht="15" customHeight="1">
      <c r="B171" s="212"/>
      <c r="C171" s="189" t="s">
        <v>367</v>
      </c>
      <c r="D171" s="189"/>
      <c r="E171" s="189"/>
      <c r="F171" s="210" t="s">
        <v>419</v>
      </c>
      <c r="G171" s="189"/>
      <c r="H171" s="189" t="s">
        <v>486</v>
      </c>
      <c r="I171" s="189" t="s">
        <v>421</v>
      </c>
      <c r="J171" s="189" t="s">
        <v>470</v>
      </c>
      <c r="K171" s="233"/>
    </row>
    <row r="172" spans="2:11" customFormat="1" ht="15" customHeight="1">
      <c r="B172" s="212"/>
      <c r="C172" s="189" t="s">
        <v>424</v>
      </c>
      <c r="D172" s="189"/>
      <c r="E172" s="189"/>
      <c r="F172" s="210" t="s">
        <v>425</v>
      </c>
      <c r="G172" s="189"/>
      <c r="H172" s="189" t="s">
        <v>486</v>
      </c>
      <c r="I172" s="189" t="s">
        <v>421</v>
      </c>
      <c r="J172" s="189">
        <v>50</v>
      </c>
      <c r="K172" s="233"/>
    </row>
    <row r="173" spans="2:11" customFormat="1" ht="15" customHeight="1">
      <c r="B173" s="212"/>
      <c r="C173" s="189" t="s">
        <v>427</v>
      </c>
      <c r="D173" s="189"/>
      <c r="E173" s="189"/>
      <c r="F173" s="210" t="s">
        <v>419</v>
      </c>
      <c r="G173" s="189"/>
      <c r="H173" s="189" t="s">
        <v>486</v>
      </c>
      <c r="I173" s="189" t="s">
        <v>429</v>
      </c>
      <c r="J173" s="189"/>
      <c r="K173" s="233"/>
    </row>
    <row r="174" spans="2:11" customFormat="1" ht="15" customHeight="1">
      <c r="B174" s="212"/>
      <c r="C174" s="189" t="s">
        <v>438</v>
      </c>
      <c r="D174" s="189"/>
      <c r="E174" s="189"/>
      <c r="F174" s="210" t="s">
        <v>425</v>
      </c>
      <c r="G174" s="189"/>
      <c r="H174" s="189" t="s">
        <v>486</v>
      </c>
      <c r="I174" s="189" t="s">
        <v>421</v>
      </c>
      <c r="J174" s="189">
        <v>50</v>
      </c>
      <c r="K174" s="233"/>
    </row>
    <row r="175" spans="2:11" customFormat="1" ht="15" customHeight="1">
      <c r="B175" s="212"/>
      <c r="C175" s="189" t="s">
        <v>446</v>
      </c>
      <c r="D175" s="189"/>
      <c r="E175" s="189"/>
      <c r="F175" s="210" t="s">
        <v>425</v>
      </c>
      <c r="G175" s="189"/>
      <c r="H175" s="189" t="s">
        <v>486</v>
      </c>
      <c r="I175" s="189" t="s">
        <v>421</v>
      </c>
      <c r="J175" s="189">
        <v>50</v>
      </c>
      <c r="K175" s="233"/>
    </row>
    <row r="176" spans="2:11" customFormat="1" ht="15" customHeight="1">
      <c r="B176" s="212"/>
      <c r="C176" s="189" t="s">
        <v>444</v>
      </c>
      <c r="D176" s="189"/>
      <c r="E176" s="189"/>
      <c r="F176" s="210" t="s">
        <v>425</v>
      </c>
      <c r="G176" s="189"/>
      <c r="H176" s="189" t="s">
        <v>486</v>
      </c>
      <c r="I176" s="189" t="s">
        <v>421</v>
      </c>
      <c r="J176" s="189">
        <v>50</v>
      </c>
      <c r="K176" s="233"/>
    </row>
    <row r="177" spans="2:11" customFormat="1" ht="15" customHeight="1">
      <c r="B177" s="212"/>
      <c r="C177" s="189" t="s">
        <v>98</v>
      </c>
      <c r="D177" s="189"/>
      <c r="E177" s="189"/>
      <c r="F177" s="210" t="s">
        <v>419</v>
      </c>
      <c r="G177" s="189"/>
      <c r="H177" s="189" t="s">
        <v>487</v>
      </c>
      <c r="I177" s="189" t="s">
        <v>488</v>
      </c>
      <c r="J177" s="189"/>
      <c r="K177" s="233"/>
    </row>
    <row r="178" spans="2:11" customFormat="1" ht="15" customHeight="1">
      <c r="B178" s="212"/>
      <c r="C178" s="189" t="s">
        <v>56</v>
      </c>
      <c r="D178" s="189"/>
      <c r="E178" s="189"/>
      <c r="F178" s="210" t="s">
        <v>419</v>
      </c>
      <c r="G178" s="189"/>
      <c r="H178" s="189" t="s">
        <v>489</v>
      </c>
      <c r="I178" s="189" t="s">
        <v>490</v>
      </c>
      <c r="J178" s="189">
        <v>1</v>
      </c>
      <c r="K178" s="233"/>
    </row>
    <row r="179" spans="2:11" customFormat="1" ht="15" customHeight="1">
      <c r="B179" s="212"/>
      <c r="C179" s="189" t="s">
        <v>52</v>
      </c>
      <c r="D179" s="189"/>
      <c r="E179" s="189"/>
      <c r="F179" s="210" t="s">
        <v>419</v>
      </c>
      <c r="G179" s="189"/>
      <c r="H179" s="189" t="s">
        <v>491</v>
      </c>
      <c r="I179" s="189" t="s">
        <v>421</v>
      </c>
      <c r="J179" s="189">
        <v>20</v>
      </c>
      <c r="K179" s="233"/>
    </row>
    <row r="180" spans="2:11" customFormat="1" ht="15" customHeight="1">
      <c r="B180" s="212"/>
      <c r="C180" s="189" t="s">
        <v>53</v>
      </c>
      <c r="D180" s="189"/>
      <c r="E180" s="189"/>
      <c r="F180" s="210" t="s">
        <v>419</v>
      </c>
      <c r="G180" s="189"/>
      <c r="H180" s="189" t="s">
        <v>492</v>
      </c>
      <c r="I180" s="189" t="s">
        <v>421</v>
      </c>
      <c r="J180" s="189">
        <v>255</v>
      </c>
      <c r="K180" s="233"/>
    </row>
    <row r="181" spans="2:11" customFormat="1" ht="15" customHeight="1">
      <c r="B181" s="212"/>
      <c r="C181" s="189" t="s">
        <v>99</v>
      </c>
      <c r="D181" s="189"/>
      <c r="E181" s="189"/>
      <c r="F181" s="210" t="s">
        <v>419</v>
      </c>
      <c r="G181" s="189"/>
      <c r="H181" s="189" t="s">
        <v>383</v>
      </c>
      <c r="I181" s="189" t="s">
        <v>421</v>
      </c>
      <c r="J181" s="189">
        <v>10</v>
      </c>
      <c r="K181" s="233"/>
    </row>
    <row r="182" spans="2:11" customFormat="1" ht="15" customHeight="1">
      <c r="B182" s="212"/>
      <c r="C182" s="189" t="s">
        <v>100</v>
      </c>
      <c r="D182" s="189"/>
      <c r="E182" s="189"/>
      <c r="F182" s="210" t="s">
        <v>419</v>
      </c>
      <c r="G182" s="189"/>
      <c r="H182" s="189" t="s">
        <v>493</v>
      </c>
      <c r="I182" s="189" t="s">
        <v>454</v>
      </c>
      <c r="J182" s="189"/>
      <c r="K182" s="233"/>
    </row>
    <row r="183" spans="2:11" customFormat="1" ht="15" customHeight="1">
      <c r="B183" s="212"/>
      <c r="C183" s="189" t="s">
        <v>494</v>
      </c>
      <c r="D183" s="189"/>
      <c r="E183" s="189"/>
      <c r="F183" s="210" t="s">
        <v>419</v>
      </c>
      <c r="G183" s="189"/>
      <c r="H183" s="189" t="s">
        <v>495</v>
      </c>
      <c r="I183" s="189" t="s">
        <v>454</v>
      </c>
      <c r="J183" s="189"/>
      <c r="K183" s="233"/>
    </row>
    <row r="184" spans="2:11" customFormat="1" ht="15" customHeight="1">
      <c r="B184" s="212"/>
      <c r="C184" s="189" t="s">
        <v>483</v>
      </c>
      <c r="D184" s="189"/>
      <c r="E184" s="189"/>
      <c r="F184" s="210" t="s">
        <v>419</v>
      </c>
      <c r="G184" s="189"/>
      <c r="H184" s="189" t="s">
        <v>496</v>
      </c>
      <c r="I184" s="189" t="s">
        <v>454</v>
      </c>
      <c r="J184" s="189"/>
      <c r="K184" s="233"/>
    </row>
    <row r="185" spans="2:11" customFormat="1" ht="15" customHeight="1">
      <c r="B185" s="212"/>
      <c r="C185" s="189" t="s">
        <v>102</v>
      </c>
      <c r="D185" s="189"/>
      <c r="E185" s="189"/>
      <c r="F185" s="210" t="s">
        <v>425</v>
      </c>
      <c r="G185" s="189"/>
      <c r="H185" s="189" t="s">
        <v>497</v>
      </c>
      <c r="I185" s="189" t="s">
        <v>421</v>
      </c>
      <c r="J185" s="189">
        <v>50</v>
      </c>
      <c r="K185" s="233"/>
    </row>
    <row r="186" spans="2:11" customFormat="1" ht="15" customHeight="1">
      <c r="B186" s="212"/>
      <c r="C186" s="189" t="s">
        <v>498</v>
      </c>
      <c r="D186" s="189"/>
      <c r="E186" s="189"/>
      <c r="F186" s="210" t="s">
        <v>425</v>
      </c>
      <c r="G186" s="189"/>
      <c r="H186" s="189" t="s">
        <v>499</v>
      </c>
      <c r="I186" s="189" t="s">
        <v>500</v>
      </c>
      <c r="J186" s="189"/>
      <c r="K186" s="233"/>
    </row>
    <row r="187" spans="2:11" customFormat="1" ht="15" customHeight="1">
      <c r="B187" s="212"/>
      <c r="C187" s="189" t="s">
        <v>501</v>
      </c>
      <c r="D187" s="189"/>
      <c r="E187" s="189"/>
      <c r="F187" s="210" t="s">
        <v>425</v>
      </c>
      <c r="G187" s="189"/>
      <c r="H187" s="189" t="s">
        <v>502</v>
      </c>
      <c r="I187" s="189" t="s">
        <v>500</v>
      </c>
      <c r="J187" s="189"/>
      <c r="K187" s="233"/>
    </row>
    <row r="188" spans="2:11" customFormat="1" ht="15" customHeight="1">
      <c r="B188" s="212"/>
      <c r="C188" s="189" t="s">
        <v>503</v>
      </c>
      <c r="D188" s="189"/>
      <c r="E188" s="189"/>
      <c r="F188" s="210" t="s">
        <v>425</v>
      </c>
      <c r="G188" s="189"/>
      <c r="H188" s="189" t="s">
        <v>504</v>
      </c>
      <c r="I188" s="189" t="s">
        <v>500</v>
      </c>
      <c r="J188" s="189"/>
      <c r="K188" s="233"/>
    </row>
    <row r="189" spans="2:11" customFormat="1" ht="15" customHeight="1">
      <c r="B189" s="212"/>
      <c r="C189" s="246" t="s">
        <v>505</v>
      </c>
      <c r="D189" s="189"/>
      <c r="E189" s="189"/>
      <c r="F189" s="210" t="s">
        <v>425</v>
      </c>
      <c r="G189" s="189"/>
      <c r="H189" s="189" t="s">
        <v>506</v>
      </c>
      <c r="I189" s="189" t="s">
        <v>507</v>
      </c>
      <c r="J189" s="247" t="s">
        <v>508</v>
      </c>
      <c r="K189" s="233"/>
    </row>
    <row r="190" spans="2:11" customFormat="1" ht="15" customHeight="1">
      <c r="B190" s="248"/>
      <c r="C190" s="249" t="s">
        <v>509</v>
      </c>
      <c r="D190" s="250"/>
      <c r="E190" s="250"/>
      <c r="F190" s="251" t="s">
        <v>425</v>
      </c>
      <c r="G190" s="250"/>
      <c r="H190" s="250" t="s">
        <v>510</v>
      </c>
      <c r="I190" s="250" t="s">
        <v>507</v>
      </c>
      <c r="J190" s="252" t="s">
        <v>508</v>
      </c>
      <c r="K190" s="253"/>
    </row>
    <row r="191" spans="2:11" customFormat="1" ht="15" customHeight="1">
      <c r="B191" s="212"/>
      <c r="C191" s="246" t="s">
        <v>41</v>
      </c>
      <c r="D191" s="189"/>
      <c r="E191" s="189"/>
      <c r="F191" s="210" t="s">
        <v>419</v>
      </c>
      <c r="G191" s="189"/>
      <c r="H191" s="186" t="s">
        <v>511</v>
      </c>
      <c r="I191" s="189" t="s">
        <v>512</v>
      </c>
      <c r="J191" s="189"/>
      <c r="K191" s="233"/>
    </row>
    <row r="192" spans="2:11" customFormat="1" ht="15" customHeight="1">
      <c r="B192" s="212"/>
      <c r="C192" s="246" t="s">
        <v>513</v>
      </c>
      <c r="D192" s="189"/>
      <c r="E192" s="189"/>
      <c r="F192" s="210" t="s">
        <v>419</v>
      </c>
      <c r="G192" s="189"/>
      <c r="H192" s="189" t="s">
        <v>514</v>
      </c>
      <c r="I192" s="189" t="s">
        <v>454</v>
      </c>
      <c r="J192" s="189"/>
      <c r="K192" s="233"/>
    </row>
    <row r="193" spans="2:11" customFormat="1" ht="15" customHeight="1">
      <c r="B193" s="212"/>
      <c r="C193" s="246" t="s">
        <v>515</v>
      </c>
      <c r="D193" s="189"/>
      <c r="E193" s="189"/>
      <c r="F193" s="210" t="s">
        <v>419</v>
      </c>
      <c r="G193" s="189"/>
      <c r="H193" s="189" t="s">
        <v>516</v>
      </c>
      <c r="I193" s="189" t="s">
        <v>454</v>
      </c>
      <c r="J193" s="189"/>
      <c r="K193" s="233"/>
    </row>
    <row r="194" spans="2:11" customFormat="1" ht="15" customHeight="1">
      <c r="B194" s="212"/>
      <c r="C194" s="246" t="s">
        <v>517</v>
      </c>
      <c r="D194" s="189"/>
      <c r="E194" s="189"/>
      <c r="F194" s="210" t="s">
        <v>425</v>
      </c>
      <c r="G194" s="189"/>
      <c r="H194" s="189" t="s">
        <v>518</v>
      </c>
      <c r="I194" s="189" t="s">
        <v>454</v>
      </c>
      <c r="J194" s="189"/>
      <c r="K194" s="233"/>
    </row>
    <row r="195" spans="2:11" customFormat="1" ht="15" customHeight="1">
      <c r="B195" s="239"/>
      <c r="C195" s="254"/>
      <c r="D195" s="219"/>
      <c r="E195" s="219"/>
      <c r="F195" s="219"/>
      <c r="G195" s="219"/>
      <c r="H195" s="219"/>
      <c r="I195" s="219"/>
      <c r="J195" s="219"/>
      <c r="K195" s="240"/>
    </row>
    <row r="196" spans="2:11" customFormat="1" ht="18.75" customHeight="1">
      <c r="B196" s="221"/>
      <c r="C196" s="231"/>
      <c r="D196" s="231"/>
      <c r="E196" s="231"/>
      <c r="F196" s="241"/>
      <c r="G196" s="231"/>
      <c r="H196" s="231"/>
      <c r="I196" s="231"/>
      <c r="J196" s="231"/>
      <c r="K196" s="221"/>
    </row>
    <row r="197" spans="2:11" customFormat="1" ht="18.75" customHeight="1">
      <c r="B197" s="221"/>
      <c r="C197" s="231"/>
      <c r="D197" s="231"/>
      <c r="E197" s="231"/>
      <c r="F197" s="241"/>
      <c r="G197" s="231"/>
      <c r="H197" s="231"/>
      <c r="I197" s="231"/>
      <c r="J197" s="231"/>
      <c r="K197" s="221"/>
    </row>
    <row r="198" spans="2:11" customFormat="1" ht="18.75" customHeight="1">
      <c r="B198" s="196"/>
      <c r="C198" s="196"/>
      <c r="D198" s="196"/>
      <c r="E198" s="196"/>
      <c r="F198" s="196"/>
      <c r="G198" s="196"/>
      <c r="H198" s="196"/>
      <c r="I198" s="196"/>
      <c r="J198" s="196"/>
      <c r="K198" s="196"/>
    </row>
    <row r="199" spans="2:11" customFormat="1" ht="13.5">
      <c r="B199" s="178"/>
      <c r="C199" s="179"/>
      <c r="D199" s="179"/>
      <c r="E199" s="179"/>
      <c r="F199" s="179"/>
      <c r="G199" s="179"/>
      <c r="H199" s="179"/>
      <c r="I199" s="179"/>
      <c r="J199" s="179"/>
      <c r="K199" s="180"/>
    </row>
    <row r="200" spans="2:11" customFormat="1" ht="21">
      <c r="B200" s="181"/>
      <c r="C200" s="304" t="s">
        <v>519</v>
      </c>
      <c r="D200" s="304"/>
      <c r="E200" s="304"/>
      <c r="F200" s="304"/>
      <c r="G200" s="304"/>
      <c r="H200" s="304"/>
      <c r="I200" s="304"/>
      <c r="J200" s="304"/>
      <c r="K200" s="182"/>
    </row>
    <row r="201" spans="2:11" customFormat="1" ht="25.5" customHeight="1">
      <c r="B201" s="181"/>
      <c r="C201" s="255" t="s">
        <v>520</v>
      </c>
      <c r="D201" s="255"/>
      <c r="E201" s="255"/>
      <c r="F201" s="255" t="s">
        <v>521</v>
      </c>
      <c r="G201" s="256"/>
      <c r="H201" s="307" t="s">
        <v>522</v>
      </c>
      <c r="I201" s="307"/>
      <c r="J201" s="307"/>
      <c r="K201" s="182"/>
    </row>
    <row r="202" spans="2:11" customFormat="1" ht="5.25" customHeight="1">
      <c r="B202" s="212"/>
      <c r="C202" s="207"/>
      <c r="D202" s="207"/>
      <c r="E202" s="207"/>
      <c r="F202" s="207"/>
      <c r="G202" s="231"/>
      <c r="H202" s="207"/>
      <c r="I202" s="207"/>
      <c r="J202" s="207"/>
      <c r="K202" s="233"/>
    </row>
    <row r="203" spans="2:11" customFormat="1" ht="15" customHeight="1">
      <c r="B203" s="212"/>
      <c r="C203" s="189" t="s">
        <v>512</v>
      </c>
      <c r="D203" s="189"/>
      <c r="E203" s="189"/>
      <c r="F203" s="210" t="s">
        <v>42</v>
      </c>
      <c r="G203" s="189"/>
      <c r="H203" s="308" t="s">
        <v>523</v>
      </c>
      <c r="I203" s="308"/>
      <c r="J203" s="308"/>
      <c r="K203" s="233"/>
    </row>
    <row r="204" spans="2:11" customFormat="1" ht="15" customHeight="1">
      <c r="B204" s="212"/>
      <c r="C204" s="189"/>
      <c r="D204" s="189"/>
      <c r="E204" s="189"/>
      <c r="F204" s="210" t="s">
        <v>43</v>
      </c>
      <c r="G204" s="189"/>
      <c r="H204" s="308" t="s">
        <v>524</v>
      </c>
      <c r="I204" s="308"/>
      <c r="J204" s="308"/>
      <c r="K204" s="233"/>
    </row>
    <row r="205" spans="2:11" customFormat="1" ht="15" customHeight="1">
      <c r="B205" s="212"/>
      <c r="C205" s="189"/>
      <c r="D205" s="189"/>
      <c r="E205" s="189"/>
      <c r="F205" s="210" t="s">
        <v>46</v>
      </c>
      <c r="G205" s="189"/>
      <c r="H205" s="308" t="s">
        <v>525</v>
      </c>
      <c r="I205" s="308"/>
      <c r="J205" s="308"/>
      <c r="K205" s="233"/>
    </row>
    <row r="206" spans="2:11" customFormat="1" ht="15" customHeight="1">
      <c r="B206" s="212"/>
      <c r="C206" s="189"/>
      <c r="D206" s="189"/>
      <c r="E206" s="189"/>
      <c r="F206" s="210" t="s">
        <v>44</v>
      </c>
      <c r="G206" s="189"/>
      <c r="H206" s="308" t="s">
        <v>526</v>
      </c>
      <c r="I206" s="308"/>
      <c r="J206" s="308"/>
      <c r="K206" s="233"/>
    </row>
    <row r="207" spans="2:11" customFormat="1" ht="15" customHeight="1">
      <c r="B207" s="212"/>
      <c r="C207" s="189"/>
      <c r="D207" s="189"/>
      <c r="E207" s="189"/>
      <c r="F207" s="210" t="s">
        <v>45</v>
      </c>
      <c r="G207" s="189"/>
      <c r="H207" s="308" t="s">
        <v>527</v>
      </c>
      <c r="I207" s="308"/>
      <c r="J207" s="308"/>
      <c r="K207" s="233"/>
    </row>
    <row r="208" spans="2:11" customFormat="1" ht="15" customHeight="1">
      <c r="B208" s="212"/>
      <c r="C208" s="189"/>
      <c r="D208" s="189"/>
      <c r="E208" s="189"/>
      <c r="F208" s="210"/>
      <c r="G208" s="189"/>
      <c r="H208" s="189"/>
      <c r="I208" s="189"/>
      <c r="J208" s="189"/>
      <c r="K208" s="233"/>
    </row>
    <row r="209" spans="2:11" customFormat="1" ht="15" customHeight="1">
      <c r="B209" s="212"/>
      <c r="C209" s="189" t="s">
        <v>466</v>
      </c>
      <c r="D209" s="189"/>
      <c r="E209" s="189"/>
      <c r="F209" s="210" t="s">
        <v>75</v>
      </c>
      <c r="G209" s="189"/>
      <c r="H209" s="308" t="s">
        <v>528</v>
      </c>
      <c r="I209" s="308"/>
      <c r="J209" s="308"/>
      <c r="K209" s="233"/>
    </row>
    <row r="210" spans="2:11" customFormat="1" ht="15" customHeight="1">
      <c r="B210" s="212"/>
      <c r="C210" s="189"/>
      <c r="D210" s="189"/>
      <c r="E210" s="189"/>
      <c r="F210" s="210" t="s">
        <v>361</v>
      </c>
      <c r="G210" s="189"/>
      <c r="H210" s="308" t="s">
        <v>362</v>
      </c>
      <c r="I210" s="308"/>
      <c r="J210" s="308"/>
      <c r="K210" s="233"/>
    </row>
    <row r="211" spans="2:11" customFormat="1" ht="15" customHeight="1">
      <c r="B211" s="212"/>
      <c r="C211" s="189"/>
      <c r="D211" s="189"/>
      <c r="E211" s="189"/>
      <c r="F211" s="210" t="s">
        <v>359</v>
      </c>
      <c r="G211" s="189"/>
      <c r="H211" s="308" t="s">
        <v>529</v>
      </c>
      <c r="I211" s="308"/>
      <c r="J211" s="308"/>
      <c r="K211" s="233"/>
    </row>
    <row r="212" spans="2:11" customFormat="1" ht="15" customHeight="1">
      <c r="B212" s="257"/>
      <c r="C212" s="189"/>
      <c r="D212" s="189"/>
      <c r="E212" s="189"/>
      <c r="F212" s="210" t="s">
        <v>363</v>
      </c>
      <c r="G212" s="246"/>
      <c r="H212" s="309" t="s">
        <v>364</v>
      </c>
      <c r="I212" s="309"/>
      <c r="J212" s="309"/>
      <c r="K212" s="258"/>
    </row>
    <row r="213" spans="2:11" customFormat="1" ht="15" customHeight="1">
      <c r="B213" s="257"/>
      <c r="C213" s="189"/>
      <c r="D213" s="189"/>
      <c r="E213" s="189"/>
      <c r="F213" s="210" t="s">
        <v>365</v>
      </c>
      <c r="G213" s="246"/>
      <c r="H213" s="309" t="s">
        <v>530</v>
      </c>
      <c r="I213" s="309"/>
      <c r="J213" s="309"/>
      <c r="K213" s="258"/>
    </row>
    <row r="214" spans="2:11" customFormat="1" ht="15" customHeight="1">
      <c r="B214" s="257"/>
      <c r="C214" s="189"/>
      <c r="D214" s="189"/>
      <c r="E214" s="189"/>
      <c r="F214" s="210"/>
      <c r="G214" s="246"/>
      <c r="H214" s="237"/>
      <c r="I214" s="237"/>
      <c r="J214" s="237"/>
      <c r="K214" s="258"/>
    </row>
    <row r="215" spans="2:11" customFormat="1" ht="15" customHeight="1">
      <c r="B215" s="257"/>
      <c r="C215" s="189" t="s">
        <v>490</v>
      </c>
      <c r="D215" s="189"/>
      <c r="E215" s="189"/>
      <c r="F215" s="210">
        <v>1</v>
      </c>
      <c r="G215" s="246"/>
      <c r="H215" s="309" t="s">
        <v>531</v>
      </c>
      <c r="I215" s="309"/>
      <c r="J215" s="309"/>
      <c r="K215" s="258"/>
    </row>
    <row r="216" spans="2:11" customFormat="1" ht="15" customHeight="1">
      <c r="B216" s="257"/>
      <c r="C216" s="189"/>
      <c r="D216" s="189"/>
      <c r="E216" s="189"/>
      <c r="F216" s="210">
        <v>2</v>
      </c>
      <c r="G216" s="246"/>
      <c r="H216" s="309" t="s">
        <v>532</v>
      </c>
      <c r="I216" s="309"/>
      <c r="J216" s="309"/>
      <c r="K216" s="258"/>
    </row>
    <row r="217" spans="2:11" customFormat="1" ht="15" customHeight="1">
      <c r="B217" s="257"/>
      <c r="C217" s="189"/>
      <c r="D217" s="189"/>
      <c r="E217" s="189"/>
      <c r="F217" s="210">
        <v>3</v>
      </c>
      <c r="G217" s="246"/>
      <c r="H217" s="309" t="s">
        <v>533</v>
      </c>
      <c r="I217" s="309"/>
      <c r="J217" s="309"/>
      <c r="K217" s="258"/>
    </row>
    <row r="218" spans="2:11" customFormat="1" ht="15" customHeight="1">
      <c r="B218" s="257"/>
      <c r="C218" s="189"/>
      <c r="D218" s="189"/>
      <c r="E218" s="189"/>
      <c r="F218" s="210">
        <v>4</v>
      </c>
      <c r="G218" s="246"/>
      <c r="H218" s="309" t="s">
        <v>534</v>
      </c>
      <c r="I218" s="309"/>
      <c r="J218" s="309"/>
      <c r="K218" s="258"/>
    </row>
    <row r="219" spans="2:11" customFormat="1" ht="12.75" customHeight="1">
      <c r="B219" s="259"/>
      <c r="C219" s="260"/>
      <c r="D219" s="260"/>
      <c r="E219" s="260"/>
      <c r="F219" s="260"/>
      <c r="G219" s="260"/>
      <c r="H219" s="260"/>
      <c r="I219" s="260"/>
      <c r="J219" s="260"/>
      <c r="K219" s="261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20250115 - Odstranění hav...</vt:lpstr>
      <vt:lpstr>Pokyny pro vyplnění</vt:lpstr>
      <vt:lpstr>'20250115 - Odstranění hav...'!Názvy_tisku</vt:lpstr>
      <vt:lpstr>'Rekapitulace stavby'!Názvy_tisku</vt:lpstr>
      <vt:lpstr>'20250115 - Odstranění hav...'!Oblast_tisku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LUBOŠ2024\Luboš</dc:creator>
  <cp:lastModifiedBy>Petr Helebrant</cp:lastModifiedBy>
  <dcterms:created xsi:type="dcterms:W3CDTF">2025-02-18T14:12:33Z</dcterms:created>
  <dcterms:modified xsi:type="dcterms:W3CDTF">2025-02-18T14:14:00Z</dcterms:modified>
</cp:coreProperties>
</file>